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13Z0859\bunseki\産業連関表\産業連関分析\尼崎市地域通貨経済効果\"/>
    </mc:Choice>
  </mc:AlternateContent>
  <xr:revisionPtr revIDLastSave="0" documentId="13_ncr:1_{099D49B8-8DD0-41FD-8719-811338F4A296}" xr6:coauthVersionLast="36" xr6:coauthVersionMax="47" xr10:uidLastSave="{00000000-0000-0000-0000-000000000000}"/>
  <bookViews>
    <workbookView xWindow="-110" yWindow="-110" windowWidth="19420" windowHeight="10420" tabRatio="1000" xr2:uid="{0DE4C992-935F-4A6B-A2DA-C439ABDF3BFB}"/>
  </bookViews>
  <sheets>
    <sheet name="経済効果まとめ" sheetId="5" r:id="rId1"/>
    <sheet name="経済効果まとめ1_2" sheetId="27" r:id="rId2"/>
    <sheet name="経済効果まとめ2" sheetId="18" r:id="rId3"/>
    <sheet name="経済効果概要図" sheetId="26" r:id="rId4"/>
    <sheet name="ﾌﾛｰ図" sheetId="23" r:id="rId5"/>
    <sheet name="兵庫県39" sheetId="1" r:id="rId6"/>
    <sheet name="兵庫県39_1" sheetId="28" r:id="rId7"/>
    <sheet name="兵庫県39_2" sheetId="19" r:id="rId8"/>
    <sheet name="尼崎市40" sheetId="6" r:id="rId9"/>
    <sheet name="尼崎市40_1" sheetId="29" r:id="rId10"/>
    <sheet name="尼崎市40_2" sheetId="20" r:id="rId11"/>
    <sheet name="表1_6" sheetId="17" r:id="rId12"/>
    <sheet name="表2" sheetId="22" r:id="rId13"/>
    <sheet name="表3_4_5" sheetId="2" r:id="rId14"/>
    <sheet name="最終需要2" sheetId="4" r:id="rId15"/>
    <sheet name="最終需要2_2" sheetId="30" r:id="rId16"/>
    <sheet name="最終需要3" sheetId="21" r:id="rId17"/>
    <sheet name="商業運輸マージン" sheetId="15" r:id="rId18"/>
    <sheet name="家計消費まとめ" sheetId="14" r:id="rId19"/>
    <sheet name="家計19_1" sheetId="12" r:id="rId20"/>
    <sheet name="家計19_2" sheetId="13" r:id="rId21"/>
    <sheet name="消費支出組替" sheetId="9" r:id="rId22"/>
    <sheet name="家計調査20" sheetId="8" r:id="rId23"/>
    <sheet name="最終需要観光" sheetId="7" r:id="rId24"/>
    <sheet name="各種係数" sheetId="11" r:id="rId25"/>
    <sheet name="各種係数2" sheetId="16" r:id="rId26"/>
    <sheet name="将来人口消費" sheetId="3" r:id="rId27"/>
    <sheet name="部門分類15" sheetId="10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0" i="2" l="1"/>
  <c r="AA39" i="2"/>
  <c r="AA24" i="2"/>
  <c r="AA8" i="2"/>
  <c r="AA7" i="2"/>
  <c r="E47" i="4"/>
  <c r="C9" i="26"/>
  <c r="R4" i="17" l="1"/>
  <c r="R5" i="17"/>
  <c r="R6" i="17"/>
  <c r="R7" i="17"/>
  <c r="R3" i="17"/>
  <c r="M4" i="17" l="1"/>
  <c r="M5" i="17"/>
  <c r="M6" i="17"/>
  <c r="M7" i="17"/>
  <c r="M3" i="17"/>
  <c r="R8" i="17"/>
  <c r="D4" i="18" l="1"/>
  <c r="D16" i="18" s="1"/>
  <c r="D4" i="5"/>
  <c r="D16" i="5" s="1"/>
  <c r="C6" i="18"/>
  <c r="C5" i="18"/>
  <c r="C4" i="18"/>
  <c r="C3" i="19"/>
  <c r="D3" i="19"/>
  <c r="E3" i="19"/>
  <c r="F3" i="19"/>
  <c r="C4" i="19"/>
  <c r="D4" i="19"/>
  <c r="E4" i="19"/>
  <c r="F4" i="19"/>
  <c r="C5" i="19"/>
  <c r="D5" i="19"/>
  <c r="E5" i="19"/>
  <c r="F5" i="19"/>
  <c r="C6" i="19"/>
  <c r="D6" i="19"/>
  <c r="E6" i="19"/>
  <c r="F6" i="19"/>
  <c r="C7" i="19"/>
  <c r="D7" i="19"/>
  <c r="E7" i="19"/>
  <c r="F7" i="19"/>
  <c r="C8" i="19"/>
  <c r="D8" i="19"/>
  <c r="E8" i="19"/>
  <c r="F8" i="19"/>
  <c r="C9" i="19"/>
  <c r="D9" i="19"/>
  <c r="E9" i="19"/>
  <c r="F9" i="19"/>
  <c r="C10" i="19"/>
  <c r="D10" i="19"/>
  <c r="E10" i="19"/>
  <c r="F10" i="19"/>
  <c r="C11" i="19"/>
  <c r="D11" i="19"/>
  <c r="E11" i="19"/>
  <c r="F11" i="19"/>
  <c r="C12" i="19"/>
  <c r="D12" i="19"/>
  <c r="E12" i="19"/>
  <c r="F12" i="19"/>
  <c r="C13" i="19"/>
  <c r="D13" i="19"/>
  <c r="E13" i="19"/>
  <c r="F13" i="19"/>
  <c r="C14" i="19"/>
  <c r="D14" i="19"/>
  <c r="E14" i="19"/>
  <c r="F14" i="19"/>
  <c r="C15" i="19"/>
  <c r="D15" i="19"/>
  <c r="E15" i="19"/>
  <c r="F15" i="19"/>
  <c r="C16" i="19"/>
  <c r="D16" i="19"/>
  <c r="E16" i="19"/>
  <c r="F16" i="19"/>
  <c r="C17" i="19"/>
  <c r="D17" i="19"/>
  <c r="E17" i="19"/>
  <c r="F17" i="19"/>
  <c r="C18" i="19"/>
  <c r="D18" i="19"/>
  <c r="E18" i="19"/>
  <c r="F18" i="19"/>
  <c r="C19" i="19"/>
  <c r="D19" i="19"/>
  <c r="E19" i="19"/>
  <c r="F19" i="19"/>
  <c r="C20" i="19"/>
  <c r="D20" i="19"/>
  <c r="E20" i="19"/>
  <c r="F20" i="19"/>
  <c r="C21" i="19"/>
  <c r="D21" i="19"/>
  <c r="E21" i="19"/>
  <c r="F21" i="19"/>
  <c r="C22" i="19"/>
  <c r="D22" i="19"/>
  <c r="E22" i="19"/>
  <c r="F22" i="19"/>
  <c r="C23" i="19"/>
  <c r="D23" i="19"/>
  <c r="E23" i="19"/>
  <c r="F23" i="19"/>
  <c r="C24" i="19"/>
  <c r="D24" i="19"/>
  <c r="E24" i="19"/>
  <c r="F24" i="19"/>
  <c r="C25" i="19"/>
  <c r="D25" i="19"/>
  <c r="E25" i="19"/>
  <c r="F25" i="19"/>
  <c r="C26" i="19"/>
  <c r="D26" i="19"/>
  <c r="E26" i="19"/>
  <c r="F26" i="19"/>
  <c r="C27" i="19"/>
  <c r="D27" i="19"/>
  <c r="E27" i="19"/>
  <c r="F27" i="19"/>
  <c r="C28" i="19"/>
  <c r="D28" i="19"/>
  <c r="E28" i="19"/>
  <c r="F28" i="19"/>
  <c r="C29" i="19"/>
  <c r="D29" i="19"/>
  <c r="E29" i="19"/>
  <c r="F29" i="19"/>
  <c r="C30" i="19"/>
  <c r="D30" i="19"/>
  <c r="E30" i="19"/>
  <c r="F30" i="19"/>
  <c r="C31" i="19"/>
  <c r="D31" i="19"/>
  <c r="E31" i="19"/>
  <c r="F31" i="19"/>
  <c r="C32" i="19"/>
  <c r="D32" i="19"/>
  <c r="E32" i="19"/>
  <c r="F32" i="19"/>
  <c r="C33" i="19"/>
  <c r="D33" i="19"/>
  <c r="E33" i="19"/>
  <c r="F33" i="19"/>
  <c r="C34" i="19"/>
  <c r="D34" i="19"/>
  <c r="E34" i="19"/>
  <c r="F34" i="19"/>
  <c r="C35" i="19"/>
  <c r="D35" i="19"/>
  <c r="E35" i="19"/>
  <c r="F35" i="19"/>
  <c r="C36" i="19"/>
  <c r="D36" i="19"/>
  <c r="E36" i="19"/>
  <c r="F36" i="19"/>
  <c r="C37" i="19"/>
  <c r="D37" i="19"/>
  <c r="E37" i="19"/>
  <c r="F37" i="19"/>
  <c r="C38" i="19"/>
  <c r="D38" i="19"/>
  <c r="E38" i="19"/>
  <c r="F38" i="19"/>
  <c r="C39" i="19"/>
  <c r="D39" i="19"/>
  <c r="E39" i="19"/>
  <c r="F39" i="19"/>
  <c r="C40" i="19"/>
  <c r="D40" i="19"/>
  <c r="E40" i="19"/>
  <c r="F40" i="19"/>
  <c r="C41" i="19"/>
  <c r="D41" i="19"/>
  <c r="E41" i="19"/>
  <c r="F41" i="19"/>
  <c r="C42" i="19"/>
  <c r="D42" i="19"/>
  <c r="E42" i="19"/>
  <c r="F42" i="19"/>
  <c r="C6" i="5"/>
  <c r="C5" i="5"/>
  <c r="C4" i="5"/>
  <c r="C3" i="1"/>
  <c r="D3" i="1"/>
  <c r="E3" i="1"/>
  <c r="F3" i="1"/>
  <c r="C4" i="1"/>
  <c r="D4" i="1"/>
  <c r="E4" i="1"/>
  <c r="F4" i="1"/>
  <c r="C5" i="1"/>
  <c r="D5" i="1"/>
  <c r="E5" i="1"/>
  <c r="F5" i="1"/>
  <c r="C6" i="1"/>
  <c r="D6" i="1"/>
  <c r="E6" i="1"/>
  <c r="F6" i="1"/>
  <c r="C7" i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14" i="18" l="1"/>
  <c r="C14" i="5"/>
  <c r="M65" i="2" l="1"/>
  <c r="M66" i="2"/>
  <c r="M67" i="2"/>
  <c r="M70" i="2"/>
  <c r="M71" i="2"/>
  <c r="M72" i="2"/>
  <c r="M73" i="2"/>
  <c r="M74" i="2"/>
  <c r="M75" i="2"/>
  <c r="M76" i="2"/>
  <c r="Z15" i="2" s="1"/>
  <c r="M77" i="2"/>
  <c r="M78" i="2"/>
  <c r="M79" i="2"/>
  <c r="M80" i="2"/>
  <c r="Z19" i="2" s="1"/>
  <c r="M81" i="2"/>
  <c r="M82" i="2"/>
  <c r="M83" i="2"/>
  <c r="M84" i="2"/>
  <c r="Z23" i="2" s="1"/>
  <c r="M86" i="2"/>
  <c r="M87" i="2"/>
  <c r="M88" i="2"/>
  <c r="M89" i="2"/>
  <c r="M91" i="2"/>
  <c r="M92" i="2"/>
  <c r="Z31" i="2" s="1"/>
  <c r="M94" i="2"/>
  <c r="M95" i="2"/>
  <c r="M96" i="2"/>
  <c r="Z35" i="2" s="1"/>
  <c r="M97" i="2"/>
  <c r="M98" i="2"/>
  <c r="M99" i="2"/>
  <c r="M102" i="2"/>
  <c r="M103" i="2"/>
  <c r="M64" i="2"/>
  <c r="Z14" i="2"/>
  <c r="Z18" i="2"/>
  <c r="Z22" i="2"/>
  <c r="Z26" i="2"/>
  <c r="Z30" i="2"/>
  <c r="Z34" i="2"/>
  <c r="Z38" i="2"/>
  <c r="Z42" i="2"/>
  <c r="Z6" i="2"/>
  <c r="Z10" i="2"/>
  <c r="Z3" i="2"/>
  <c r="L103" i="2"/>
  <c r="L102" i="2"/>
  <c r="L99" i="2"/>
  <c r="L98" i="2"/>
  <c r="L97" i="2"/>
  <c r="L96" i="2"/>
  <c r="K37" i="15" s="1"/>
  <c r="M37" i="15" s="1"/>
  <c r="L95" i="2"/>
  <c r="L94" i="2"/>
  <c r="L93" i="2"/>
  <c r="L92" i="2"/>
  <c r="K33" i="15" s="1"/>
  <c r="M33" i="15" s="1"/>
  <c r="L91" i="2"/>
  <c r="L90" i="2"/>
  <c r="L89" i="2"/>
  <c r="L88" i="2"/>
  <c r="K29" i="15" s="1"/>
  <c r="M29" i="15" s="1"/>
  <c r="L87" i="2"/>
  <c r="L86" i="2"/>
  <c r="L84" i="2"/>
  <c r="K25" i="15" s="1"/>
  <c r="M25" i="15" s="1"/>
  <c r="L83" i="2"/>
  <c r="L82" i="2"/>
  <c r="L81" i="2"/>
  <c r="L80" i="2"/>
  <c r="K21" i="15" s="1"/>
  <c r="M21" i="15" s="1"/>
  <c r="L79" i="2"/>
  <c r="L78" i="2"/>
  <c r="L77" i="2"/>
  <c r="L76" i="2"/>
  <c r="K17" i="15" s="1"/>
  <c r="M17" i="15" s="1"/>
  <c r="L75" i="2"/>
  <c r="L74" i="2"/>
  <c r="L73" i="2"/>
  <c r="L72" i="2"/>
  <c r="K13" i="15" s="1"/>
  <c r="M13" i="15" s="1"/>
  <c r="L71" i="2"/>
  <c r="L70" i="2"/>
  <c r="L67" i="2"/>
  <c r="L66" i="2"/>
  <c r="L65" i="2"/>
  <c r="L64" i="2"/>
  <c r="L5" i="15" s="1"/>
  <c r="K6" i="15"/>
  <c r="L6" i="15"/>
  <c r="K7" i="15"/>
  <c r="L7" i="15"/>
  <c r="M7" i="15" s="1"/>
  <c r="K8" i="15"/>
  <c r="L8" i="15"/>
  <c r="K11" i="15"/>
  <c r="L11" i="15"/>
  <c r="M11" i="15" s="1"/>
  <c r="K12" i="15"/>
  <c r="L12" i="15"/>
  <c r="L13" i="15"/>
  <c r="K14" i="15"/>
  <c r="L14" i="15"/>
  <c r="K15" i="15"/>
  <c r="L15" i="15"/>
  <c r="M15" i="15" s="1"/>
  <c r="K16" i="15"/>
  <c r="L16" i="15"/>
  <c r="L17" i="15"/>
  <c r="K18" i="15"/>
  <c r="L18" i="15"/>
  <c r="K19" i="15"/>
  <c r="L19" i="15"/>
  <c r="M19" i="15" s="1"/>
  <c r="K20" i="15"/>
  <c r="L20" i="15"/>
  <c r="L21" i="15"/>
  <c r="K22" i="15"/>
  <c r="L22" i="15"/>
  <c r="K23" i="15"/>
  <c r="L23" i="15"/>
  <c r="M23" i="15" s="1"/>
  <c r="K24" i="15"/>
  <c r="L24" i="15"/>
  <c r="L25" i="15"/>
  <c r="K27" i="15"/>
  <c r="L27" i="15"/>
  <c r="M27" i="15" s="1"/>
  <c r="K28" i="15"/>
  <c r="L28" i="15"/>
  <c r="L29" i="15"/>
  <c r="K30" i="15"/>
  <c r="L30" i="15"/>
  <c r="K31" i="15"/>
  <c r="L31" i="15"/>
  <c r="M31" i="15" s="1"/>
  <c r="K32" i="15"/>
  <c r="L32" i="15"/>
  <c r="L33" i="15"/>
  <c r="K34" i="15"/>
  <c r="L34" i="15"/>
  <c r="K35" i="15"/>
  <c r="L35" i="15"/>
  <c r="M35" i="15" s="1"/>
  <c r="K36" i="15"/>
  <c r="L36" i="15"/>
  <c r="L37" i="15"/>
  <c r="K38" i="15"/>
  <c r="L38" i="15"/>
  <c r="K39" i="15"/>
  <c r="L39" i="15"/>
  <c r="M39" i="15" s="1"/>
  <c r="K40" i="15"/>
  <c r="L40" i="15"/>
  <c r="K43" i="15"/>
  <c r="L43" i="15"/>
  <c r="M43" i="15" s="1"/>
  <c r="K44" i="15"/>
  <c r="L44" i="15"/>
  <c r="K5" i="15"/>
  <c r="M44" i="15"/>
  <c r="M40" i="15"/>
  <c r="M38" i="15"/>
  <c r="M36" i="15"/>
  <c r="M34" i="15"/>
  <c r="M32" i="15"/>
  <c r="M30" i="15"/>
  <c r="M28" i="15"/>
  <c r="M24" i="15"/>
  <c r="M22" i="15"/>
  <c r="M20" i="15"/>
  <c r="M18" i="15"/>
  <c r="M16" i="15"/>
  <c r="M14" i="15"/>
  <c r="M12" i="15"/>
  <c r="M8" i="15"/>
  <c r="M6" i="15"/>
  <c r="AA22" i="2"/>
  <c r="AA33" i="2"/>
  <c r="Z4" i="2"/>
  <c r="Z5" i="2"/>
  <c r="Z9" i="2"/>
  <c r="Z11" i="2"/>
  <c r="Z12" i="2"/>
  <c r="Z13" i="2"/>
  <c r="Z16" i="2"/>
  <c r="Z17" i="2"/>
  <c r="Z20" i="2"/>
  <c r="Z21" i="2"/>
  <c r="Z25" i="2"/>
  <c r="Z27" i="2"/>
  <c r="Z28" i="2"/>
  <c r="Z33" i="2"/>
  <c r="Z36" i="2"/>
  <c r="Z37" i="2"/>
  <c r="Z41" i="2"/>
  <c r="Y40" i="2"/>
  <c r="Y38" i="2"/>
  <c r="Y37" i="2"/>
  <c r="Y30" i="2"/>
  <c r="I64" i="2"/>
  <c r="J64" i="2"/>
  <c r="K64" i="2"/>
  <c r="I65" i="2"/>
  <c r="J65" i="2"/>
  <c r="K65" i="2"/>
  <c r="I66" i="2"/>
  <c r="J66" i="2"/>
  <c r="K66" i="2"/>
  <c r="I67" i="2"/>
  <c r="J67" i="2"/>
  <c r="K67" i="2"/>
  <c r="I70" i="2"/>
  <c r="J70" i="2"/>
  <c r="K70" i="2"/>
  <c r="I71" i="2"/>
  <c r="J71" i="2"/>
  <c r="K71" i="2"/>
  <c r="I72" i="2"/>
  <c r="J72" i="2"/>
  <c r="K72" i="2"/>
  <c r="I73" i="2"/>
  <c r="J73" i="2"/>
  <c r="K73" i="2"/>
  <c r="I74" i="2"/>
  <c r="J74" i="2"/>
  <c r="K74" i="2"/>
  <c r="I75" i="2"/>
  <c r="J75" i="2"/>
  <c r="K75" i="2"/>
  <c r="I76" i="2"/>
  <c r="J76" i="2"/>
  <c r="K76" i="2"/>
  <c r="I77" i="2"/>
  <c r="J77" i="2"/>
  <c r="K77" i="2"/>
  <c r="I78" i="2"/>
  <c r="J78" i="2"/>
  <c r="K78" i="2"/>
  <c r="I79" i="2"/>
  <c r="J79" i="2"/>
  <c r="K79" i="2"/>
  <c r="I80" i="2"/>
  <c r="J80" i="2"/>
  <c r="K80" i="2"/>
  <c r="I81" i="2"/>
  <c r="J81" i="2"/>
  <c r="K81" i="2"/>
  <c r="I82" i="2"/>
  <c r="J82" i="2"/>
  <c r="K82" i="2"/>
  <c r="I83" i="2"/>
  <c r="J83" i="2"/>
  <c r="K83" i="2"/>
  <c r="I84" i="2"/>
  <c r="J84" i="2"/>
  <c r="K84" i="2"/>
  <c r="I86" i="2"/>
  <c r="J86" i="2"/>
  <c r="K86" i="2"/>
  <c r="I87" i="2"/>
  <c r="J87" i="2"/>
  <c r="K87" i="2"/>
  <c r="I88" i="2"/>
  <c r="J88" i="2"/>
  <c r="K88" i="2"/>
  <c r="I89" i="2"/>
  <c r="J89" i="2"/>
  <c r="K89" i="2"/>
  <c r="I90" i="2"/>
  <c r="J90" i="2"/>
  <c r="K90" i="2"/>
  <c r="I91" i="2"/>
  <c r="J91" i="2"/>
  <c r="K91" i="2"/>
  <c r="I92" i="2"/>
  <c r="J92" i="2"/>
  <c r="K92" i="2"/>
  <c r="I93" i="2"/>
  <c r="J93" i="2"/>
  <c r="K93" i="2"/>
  <c r="I94" i="2"/>
  <c r="J94" i="2"/>
  <c r="K94" i="2"/>
  <c r="I95" i="2"/>
  <c r="J95" i="2"/>
  <c r="K95" i="2"/>
  <c r="I96" i="2"/>
  <c r="J96" i="2"/>
  <c r="K96" i="2"/>
  <c r="I97" i="2"/>
  <c r="J97" i="2"/>
  <c r="K97" i="2"/>
  <c r="I98" i="2"/>
  <c r="J98" i="2"/>
  <c r="K98" i="2"/>
  <c r="I99" i="2"/>
  <c r="J99" i="2"/>
  <c r="K99" i="2"/>
  <c r="I102" i="2"/>
  <c r="J102" i="2"/>
  <c r="K102" i="2"/>
  <c r="I103" i="2"/>
  <c r="J103" i="2"/>
  <c r="K103" i="2"/>
  <c r="M5" i="15" l="1"/>
  <c r="D5" i="18" l="1"/>
  <c r="C5" i="30"/>
  <c r="D5" i="30"/>
  <c r="E5" i="30"/>
  <c r="C6" i="30"/>
  <c r="D6" i="30"/>
  <c r="E6" i="30"/>
  <c r="C7" i="30"/>
  <c r="D7" i="30"/>
  <c r="E7" i="30"/>
  <c r="C8" i="30"/>
  <c r="D8" i="30"/>
  <c r="E8" i="30"/>
  <c r="C9" i="30"/>
  <c r="C10" i="30"/>
  <c r="C11" i="30"/>
  <c r="D11" i="30"/>
  <c r="E11" i="30"/>
  <c r="C12" i="30"/>
  <c r="D12" i="30"/>
  <c r="E12" i="30"/>
  <c r="C13" i="30"/>
  <c r="D13" i="30"/>
  <c r="E13" i="30"/>
  <c r="C14" i="30"/>
  <c r="D14" i="30"/>
  <c r="E14" i="30"/>
  <c r="C15" i="30"/>
  <c r="D15" i="30"/>
  <c r="E15" i="30"/>
  <c r="C16" i="30"/>
  <c r="D16" i="30"/>
  <c r="E16" i="30"/>
  <c r="C17" i="30"/>
  <c r="D17" i="30"/>
  <c r="E17" i="30"/>
  <c r="C18" i="30"/>
  <c r="D18" i="30"/>
  <c r="E18" i="30"/>
  <c r="C19" i="30"/>
  <c r="D19" i="30"/>
  <c r="E19" i="30"/>
  <c r="C20" i="30"/>
  <c r="D20" i="30"/>
  <c r="E20" i="30"/>
  <c r="C21" i="30"/>
  <c r="D21" i="30"/>
  <c r="E21" i="30"/>
  <c r="C22" i="30"/>
  <c r="D22" i="30"/>
  <c r="E22" i="30"/>
  <c r="C23" i="30"/>
  <c r="D23" i="30"/>
  <c r="E23" i="30"/>
  <c r="C24" i="30"/>
  <c r="D24" i="30"/>
  <c r="E24" i="30"/>
  <c r="C25" i="30"/>
  <c r="D25" i="30"/>
  <c r="E25" i="30"/>
  <c r="C26" i="30"/>
  <c r="C27" i="30"/>
  <c r="D27" i="30"/>
  <c r="E27" i="30"/>
  <c r="C28" i="30"/>
  <c r="D28" i="30"/>
  <c r="E28" i="30"/>
  <c r="C29" i="30"/>
  <c r="D29" i="30"/>
  <c r="E29" i="30"/>
  <c r="C30" i="30"/>
  <c r="D30" i="30"/>
  <c r="E30" i="30"/>
  <c r="C31" i="30"/>
  <c r="E31" i="30"/>
  <c r="C32" i="30"/>
  <c r="D32" i="30"/>
  <c r="E32" i="30"/>
  <c r="C33" i="30"/>
  <c r="D33" i="30"/>
  <c r="E33" i="30"/>
  <c r="C34" i="30"/>
  <c r="E34" i="30"/>
  <c r="C35" i="30"/>
  <c r="D35" i="30"/>
  <c r="E35" i="30"/>
  <c r="C36" i="30"/>
  <c r="D36" i="30"/>
  <c r="E36" i="30"/>
  <c r="C37" i="30"/>
  <c r="D37" i="30"/>
  <c r="E37" i="30"/>
  <c r="C38" i="30"/>
  <c r="D38" i="30"/>
  <c r="E38" i="30"/>
  <c r="C39" i="30"/>
  <c r="D39" i="30"/>
  <c r="E39" i="30"/>
  <c r="C40" i="30"/>
  <c r="D40" i="30"/>
  <c r="E40" i="30"/>
  <c r="C41" i="30"/>
  <c r="C42" i="30"/>
  <c r="C43" i="30"/>
  <c r="D43" i="30"/>
  <c r="E43" i="30"/>
  <c r="C44" i="30"/>
  <c r="D44" i="30"/>
  <c r="E44" i="30"/>
  <c r="AB4" i="2"/>
  <c r="AB6" i="2"/>
  <c r="AB10" i="2"/>
  <c r="AB12" i="2"/>
  <c r="AB14" i="2"/>
  <c r="AB16" i="2"/>
  <c r="AB18" i="2"/>
  <c r="AB20" i="2"/>
  <c r="AB25" i="2"/>
  <c r="AB26" i="2"/>
  <c r="AB28" i="2"/>
  <c r="AB30" i="2"/>
  <c r="AB34" i="2"/>
  <c r="AB37" i="2"/>
  <c r="AB38" i="2"/>
  <c r="AB41" i="2"/>
  <c r="AB42" i="2"/>
  <c r="AA54" i="2"/>
  <c r="AB54" i="2" s="1"/>
  <c r="AB36" i="2"/>
  <c r="AB35" i="2"/>
  <c r="AB31" i="2"/>
  <c r="AB27" i="2"/>
  <c r="AB23" i="2"/>
  <c r="AB21" i="2"/>
  <c r="AB19" i="2"/>
  <c r="AB17" i="2"/>
  <c r="AB15" i="2"/>
  <c r="AB13" i="2"/>
  <c r="AB11" i="2"/>
  <c r="AB9" i="2"/>
  <c r="AB5" i="2"/>
  <c r="AB3" i="2"/>
  <c r="D5" i="5" l="1"/>
  <c r="AB33" i="2"/>
  <c r="AB22" i="2"/>
  <c r="Y43" i="2"/>
  <c r="F44" i="30"/>
  <c r="L43" i="30"/>
  <c r="K43" i="30"/>
  <c r="J43" i="30"/>
  <c r="K42" i="30"/>
  <c r="F43" i="30"/>
  <c r="L42" i="30"/>
  <c r="J42" i="30"/>
  <c r="L40" i="30"/>
  <c r="K40" i="30"/>
  <c r="F40" i="30"/>
  <c r="L39" i="30"/>
  <c r="K39" i="30"/>
  <c r="F39" i="30"/>
  <c r="L38" i="30"/>
  <c r="K38" i="30"/>
  <c r="F38" i="30"/>
  <c r="L37" i="30"/>
  <c r="K37" i="30"/>
  <c r="L36" i="30"/>
  <c r="K36" i="30"/>
  <c r="L35" i="30"/>
  <c r="K35" i="30"/>
  <c r="L34" i="30"/>
  <c r="L33" i="30"/>
  <c r="K33" i="30"/>
  <c r="L32" i="30"/>
  <c r="K32" i="30"/>
  <c r="L31" i="30"/>
  <c r="L30" i="30"/>
  <c r="K30" i="30"/>
  <c r="L29" i="30"/>
  <c r="K29" i="30"/>
  <c r="L28" i="30"/>
  <c r="K28" i="30"/>
  <c r="L27" i="30"/>
  <c r="K27" i="30"/>
  <c r="L25" i="30"/>
  <c r="K25" i="30"/>
  <c r="L24" i="30"/>
  <c r="K24" i="30"/>
  <c r="L23" i="30"/>
  <c r="K23" i="30"/>
  <c r="L22" i="30"/>
  <c r="K22" i="30"/>
  <c r="L21" i="30"/>
  <c r="K21" i="30"/>
  <c r="L20" i="30"/>
  <c r="K20" i="30"/>
  <c r="L19" i="30"/>
  <c r="K19" i="30"/>
  <c r="L18" i="30"/>
  <c r="K18" i="30"/>
  <c r="L17" i="30"/>
  <c r="K17" i="30"/>
  <c r="L16" i="30"/>
  <c r="K16" i="30"/>
  <c r="L15" i="30"/>
  <c r="K15" i="30"/>
  <c r="L14" i="30"/>
  <c r="K14" i="30"/>
  <c r="L13" i="30"/>
  <c r="K13" i="30"/>
  <c r="L12" i="30"/>
  <c r="K12" i="30"/>
  <c r="L11" i="30"/>
  <c r="K11" i="30"/>
  <c r="L8" i="30"/>
  <c r="K8" i="30"/>
  <c r="L7" i="30"/>
  <c r="K7" i="30"/>
  <c r="L6" i="30"/>
  <c r="K6" i="30"/>
  <c r="D8" i="27"/>
  <c r="C8" i="27"/>
  <c r="M43" i="30" l="1"/>
  <c r="M42" i="30"/>
  <c r="K5" i="30"/>
  <c r="F5" i="30"/>
  <c r="F6" i="30"/>
  <c r="F7" i="30"/>
  <c r="F8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7" i="30"/>
  <c r="F28" i="30"/>
  <c r="F29" i="30"/>
  <c r="F30" i="30"/>
  <c r="F32" i="30"/>
  <c r="F33" i="30"/>
  <c r="F35" i="30"/>
  <c r="F36" i="30"/>
  <c r="F37" i="30"/>
  <c r="J5" i="30"/>
  <c r="J6" i="30"/>
  <c r="M6" i="30" s="1"/>
  <c r="J7" i="30"/>
  <c r="M7" i="30" s="1"/>
  <c r="J8" i="30"/>
  <c r="M8" i="30" s="1"/>
  <c r="J9" i="30"/>
  <c r="J10" i="30"/>
  <c r="J11" i="30"/>
  <c r="M11" i="30" s="1"/>
  <c r="J12" i="30"/>
  <c r="M12" i="30" s="1"/>
  <c r="J13" i="30"/>
  <c r="M13" i="30" s="1"/>
  <c r="J14" i="30"/>
  <c r="M14" i="30" s="1"/>
  <c r="J15" i="30"/>
  <c r="M15" i="30" s="1"/>
  <c r="J16" i="30"/>
  <c r="M16" i="30" s="1"/>
  <c r="J17" i="30"/>
  <c r="M17" i="30" s="1"/>
  <c r="J18" i="30"/>
  <c r="M18" i="30" s="1"/>
  <c r="J19" i="30"/>
  <c r="M19" i="30" s="1"/>
  <c r="J20" i="30"/>
  <c r="M20" i="30" s="1"/>
  <c r="J21" i="30"/>
  <c r="M21" i="30" s="1"/>
  <c r="J22" i="30"/>
  <c r="M22" i="30" s="1"/>
  <c r="J23" i="30"/>
  <c r="M23" i="30" s="1"/>
  <c r="J24" i="30"/>
  <c r="M24" i="30" s="1"/>
  <c r="J25" i="30"/>
  <c r="M25" i="30" s="1"/>
  <c r="J26" i="30"/>
  <c r="J27" i="30"/>
  <c r="M27" i="30" s="1"/>
  <c r="J28" i="30"/>
  <c r="M28" i="30" s="1"/>
  <c r="J29" i="30"/>
  <c r="M29" i="30" s="1"/>
  <c r="J30" i="30"/>
  <c r="M30" i="30" s="1"/>
  <c r="J31" i="30"/>
  <c r="J32" i="30"/>
  <c r="M32" i="30" s="1"/>
  <c r="J33" i="30"/>
  <c r="M33" i="30" s="1"/>
  <c r="J34" i="30"/>
  <c r="J35" i="30"/>
  <c r="M35" i="30" s="1"/>
  <c r="J36" i="30"/>
  <c r="M36" i="30" s="1"/>
  <c r="J37" i="30"/>
  <c r="M37" i="30" s="1"/>
  <c r="J38" i="30"/>
  <c r="M38" i="30" s="1"/>
  <c r="J39" i="30"/>
  <c r="M39" i="30" s="1"/>
  <c r="J40" i="30"/>
  <c r="M40" i="30" s="1"/>
  <c r="J41" i="30"/>
  <c r="C45" i="30"/>
  <c r="L5" i="30"/>
  <c r="C7" i="2"/>
  <c r="C6" i="2"/>
  <c r="M5" i="30" l="1"/>
  <c r="J44" i="30"/>
  <c r="L8" i="17"/>
  <c r="L4" i="17"/>
  <c r="L5" i="17"/>
  <c r="L6" i="17"/>
  <c r="L7" i="17"/>
  <c r="L3" i="17"/>
  <c r="K8" i="17"/>
  <c r="J4" i="17"/>
  <c r="K4" i="17"/>
  <c r="J5" i="17"/>
  <c r="K5" i="17"/>
  <c r="J6" i="17"/>
  <c r="K6" i="17"/>
  <c r="J7" i="17"/>
  <c r="K7" i="17"/>
  <c r="K3" i="17"/>
  <c r="Q8" i="17"/>
  <c r="P8" i="17"/>
  <c r="J3" i="17" l="1"/>
  <c r="P7" i="17"/>
  <c r="C21" i="20" l="1"/>
  <c r="C16" i="20"/>
  <c r="C24" i="20"/>
  <c r="C41" i="20"/>
  <c r="C17" i="20"/>
  <c r="C5" i="20"/>
  <c r="C26" i="20"/>
  <c r="C32" i="20"/>
  <c r="C11" i="20"/>
  <c r="C27" i="20"/>
  <c r="C14" i="20"/>
  <c r="C18" i="20"/>
  <c r="F35" i="20"/>
  <c r="C35" i="20"/>
  <c r="C33" i="20"/>
  <c r="C10" i="20"/>
  <c r="C39" i="20"/>
  <c r="C8" i="20"/>
  <c r="E34" i="20"/>
  <c r="C34" i="20"/>
  <c r="D37" i="20"/>
  <c r="C37" i="20"/>
  <c r="E30" i="20"/>
  <c r="C30" i="20"/>
  <c r="E9" i="20"/>
  <c r="F9" i="20"/>
  <c r="C9" i="20"/>
  <c r="C23" i="20"/>
  <c r="E31" i="20"/>
  <c r="F31" i="20"/>
  <c r="C31" i="20"/>
  <c r="E22" i="20"/>
  <c r="D22" i="20"/>
  <c r="C22" i="20"/>
  <c r="E15" i="20"/>
  <c r="F15" i="20"/>
  <c r="C15" i="20"/>
  <c r="F25" i="20"/>
  <c r="C25" i="20"/>
  <c r="D36" i="20"/>
  <c r="F36" i="20"/>
  <c r="E36" i="20"/>
  <c r="C36" i="20"/>
  <c r="F28" i="20"/>
  <c r="C28" i="20"/>
  <c r="E13" i="20"/>
  <c r="C13" i="20"/>
  <c r="E42" i="20"/>
  <c r="D42" i="20"/>
  <c r="C42" i="20"/>
  <c r="C7" i="20"/>
  <c r="F38" i="20"/>
  <c r="C38" i="20"/>
  <c r="D12" i="20"/>
  <c r="C12" i="20"/>
  <c r="F19" i="20"/>
  <c r="D19" i="20"/>
  <c r="E19" i="20"/>
  <c r="C19" i="20"/>
  <c r="D40" i="20"/>
  <c r="C40" i="20"/>
  <c r="D4" i="20"/>
  <c r="E4" i="20"/>
  <c r="C4" i="20"/>
  <c r="D29" i="20"/>
  <c r="C29" i="20"/>
  <c r="D6" i="20"/>
  <c r="C6" i="20"/>
  <c r="F20" i="20"/>
  <c r="E20" i="20"/>
  <c r="D20" i="20"/>
  <c r="C20" i="20"/>
  <c r="C40" i="6"/>
  <c r="C27" i="6"/>
  <c r="C8" i="6"/>
  <c r="C26" i="6"/>
  <c r="C34" i="6"/>
  <c r="C28" i="6"/>
  <c r="C25" i="6"/>
  <c r="C15" i="6"/>
  <c r="C11" i="6"/>
  <c r="C17" i="6"/>
  <c r="C29" i="6"/>
  <c r="C42" i="6"/>
  <c r="C10" i="6"/>
  <c r="C14" i="6"/>
  <c r="C31" i="6"/>
  <c r="C35" i="6"/>
  <c r="C33" i="6"/>
  <c r="F39" i="6"/>
  <c r="C39" i="6"/>
  <c r="C18" i="6"/>
  <c r="C20" i="6"/>
  <c r="F21" i="6"/>
  <c r="C21" i="6"/>
  <c r="C9" i="6"/>
  <c r="E38" i="6"/>
  <c r="C38" i="6"/>
  <c r="C22" i="6"/>
  <c r="D32" i="6"/>
  <c r="C32" i="6"/>
  <c r="F37" i="6"/>
  <c r="C37" i="6"/>
  <c r="C30" i="6"/>
  <c r="D4" i="6"/>
  <c r="C4" i="6"/>
  <c r="F16" i="6"/>
  <c r="C16" i="6"/>
  <c r="D23" i="6"/>
  <c r="C23" i="6"/>
  <c r="E12" i="6"/>
  <c r="C12" i="6"/>
  <c r="E13" i="6"/>
  <c r="C13" i="6"/>
  <c r="F24" i="6"/>
  <c r="D24" i="6"/>
  <c r="C24" i="6"/>
  <c r="F36" i="6"/>
  <c r="C36" i="6"/>
  <c r="E19" i="6"/>
  <c r="C19" i="6"/>
  <c r="D41" i="6"/>
  <c r="C41" i="6"/>
  <c r="E7" i="6"/>
  <c r="D7" i="6"/>
  <c r="C7" i="6"/>
  <c r="C6" i="6"/>
  <c r="C4" i="2"/>
  <c r="C3" i="2"/>
  <c r="F4" i="20" l="1"/>
  <c r="F7" i="20"/>
  <c r="D28" i="20"/>
  <c r="E25" i="20"/>
  <c r="F23" i="20"/>
  <c r="F30" i="20"/>
  <c r="F37" i="20"/>
  <c r="F34" i="20"/>
  <c r="F8" i="20"/>
  <c r="D39" i="20"/>
  <c r="D10" i="20"/>
  <c r="E33" i="20"/>
  <c r="E35" i="20"/>
  <c r="F18" i="20"/>
  <c r="E14" i="20"/>
  <c r="D27" i="20"/>
  <c r="E11" i="20"/>
  <c r="D32" i="20"/>
  <c r="F26" i="20"/>
  <c r="D5" i="20"/>
  <c r="E6" i="20"/>
  <c r="F29" i="20"/>
  <c r="E23" i="20"/>
  <c r="E8" i="20"/>
  <c r="E39" i="20"/>
  <c r="F10" i="20"/>
  <c r="F33" i="20"/>
  <c r="D35" i="20"/>
  <c r="D18" i="20"/>
  <c r="F14" i="20"/>
  <c r="F27" i="20"/>
  <c r="F11" i="20"/>
  <c r="E32" i="20"/>
  <c r="E26" i="20"/>
  <c r="F5" i="20"/>
  <c r="F17" i="20"/>
  <c r="E41" i="20"/>
  <c r="F24" i="20"/>
  <c r="E16" i="20"/>
  <c r="D21" i="20"/>
  <c r="E38" i="20"/>
  <c r="F13" i="20"/>
  <c r="E28" i="20"/>
  <c r="D25" i="20"/>
  <c r="D15" i="20"/>
  <c r="F22" i="20"/>
  <c r="D31" i="20"/>
  <c r="D23" i="20"/>
  <c r="D9" i="20"/>
  <c r="D30" i="20"/>
  <c r="E37" i="20"/>
  <c r="D34" i="20"/>
  <c r="D8" i="20"/>
  <c r="F39" i="20"/>
  <c r="E10" i="20"/>
  <c r="D33" i="20"/>
  <c r="E18" i="20"/>
  <c r="D14" i="20"/>
  <c r="E27" i="20"/>
  <c r="D17" i="20"/>
  <c r="F41" i="20"/>
  <c r="E24" i="20"/>
  <c r="F16" i="20"/>
  <c r="F21" i="20"/>
  <c r="F40" i="20"/>
  <c r="F12" i="20"/>
  <c r="E7" i="20"/>
  <c r="D13" i="20"/>
  <c r="F6" i="20"/>
  <c r="E29" i="20"/>
  <c r="E40" i="20"/>
  <c r="E12" i="20"/>
  <c r="D38" i="20"/>
  <c r="D7" i="20"/>
  <c r="F42" i="20"/>
  <c r="D11" i="20"/>
  <c r="F32" i="20"/>
  <c r="D26" i="20"/>
  <c r="E5" i="20"/>
  <c r="E17" i="20"/>
  <c r="D41" i="20"/>
  <c r="D24" i="20"/>
  <c r="D16" i="20"/>
  <c r="E21" i="20"/>
  <c r="E9" i="6"/>
  <c r="E20" i="6"/>
  <c r="E18" i="6"/>
  <c r="D35" i="6"/>
  <c r="E29" i="6"/>
  <c r="F17" i="6"/>
  <c r="F11" i="6"/>
  <c r="F5" i="6"/>
  <c r="F15" i="6"/>
  <c r="E25" i="6"/>
  <c r="E28" i="6"/>
  <c r="D34" i="6"/>
  <c r="D6" i="6"/>
  <c r="F7" i="6"/>
  <c r="E41" i="6"/>
  <c r="F19" i="6"/>
  <c r="E36" i="6"/>
  <c r="E24" i="6"/>
  <c r="F13" i="6"/>
  <c r="F12" i="6"/>
  <c r="E23" i="6"/>
  <c r="D16" i="6"/>
  <c r="E4" i="6"/>
  <c r="F30" i="6"/>
  <c r="E37" i="6"/>
  <c r="E32" i="6"/>
  <c r="E22" i="6"/>
  <c r="F38" i="6"/>
  <c r="D9" i="6"/>
  <c r="D21" i="6"/>
  <c r="D20" i="6"/>
  <c r="D18" i="6"/>
  <c r="D39" i="6"/>
  <c r="D33" i="6"/>
  <c r="E35" i="6"/>
  <c r="D31" i="6"/>
  <c r="E14" i="6"/>
  <c r="E10" i="6"/>
  <c r="F42" i="6"/>
  <c r="F29" i="6"/>
  <c r="E17" i="6"/>
  <c r="E11" i="6"/>
  <c r="E5" i="6"/>
  <c r="E15" i="6"/>
  <c r="F25" i="6"/>
  <c r="F28" i="6"/>
  <c r="F34" i="6"/>
  <c r="F26" i="6"/>
  <c r="E8" i="6"/>
  <c r="E27" i="6"/>
  <c r="E40" i="6"/>
  <c r="E30" i="6"/>
  <c r="E31" i="6"/>
  <c r="D42" i="6"/>
  <c r="F4" i="6"/>
  <c r="D30" i="6"/>
  <c r="D37" i="6"/>
  <c r="F32" i="6"/>
  <c r="F22" i="6"/>
  <c r="D38" i="6"/>
  <c r="F9" i="6"/>
  <c r="F10" i="6"/>
  <c r="E42" i="6"/>
  <c r="D29" i="6"/>
  <c r="C5" i="6"/>
  <c r="E26" i="6"/>
  <c r="D8" i="6"/>
  <c r="D27" i="6"/>
  <c r="F40" i="6"/>
  <c r="E6" i="6"/>
  <c r="D22" i="6"/>
  <c r="F33" i="6"/>
  <c r="F14" i="6"/>
  <c r="D10" i="6"/>
  <c r="F6" i="6"/>
  <c r="F41" i="6"/>
  <c r="D19" i="6"/>
  <c r="D36" i="6"/>
  <c r="D13" i="6"/>
  <c r="D12" i="6"/>
  <c r="F23" i="6"/>
  <c r="E16" i="6"/>
  <c r="E21" i="6"/>
  <c r="F20" i="6"/>
  <c r="F18" i="6"/>
  <c r="E39" i="6"/>
  <c r="E33" i="6"/>
  <c r="F35" i="6"/>
  <c r="F31" i="6"/>
  <c r="D14" i="6"/>
  <c r="D17" i="6"/>
  <c r="D11" i="6"/>
  <c r="D5" i="6"/>
  <c r="D15" i="6"/>
  <c r="D25" i="6"/>
  <c r="D28" i="6"/>
  <c r="E34" i="6"/>
  <c r="D26" i="6"/>
  <c r="F8" i="6"/>
  <c r="F27" i="6"/>
  <c r="D40" i="6"/>
  <c r="C7" i="26"/>
  <c r="C3" i="20" l="1"/>
  <c r="D6" i="18"/>
  <c r="C3" i="6"/>
  <c r="D6" i="5"/>
  <c r="C4" i="22"/>
  <c r="C5" i="22"/>
  <c r="C6" i="22"/>
  <c r="C7" i="22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1" i="22"/>
  <c r="C32" i="22"/>
  <c r="C33" i="22"/>
  <c r="C34" i="22"/>
  <c r="C35" i="22"/>
  <c r="C36" i="22"/>
  <c r="C39" i="22"/>
  <c r="C41" i="22"/>
  <c r="C42" i="22"/>
  <c r="F4" i="22"/>
  <c r="F5" i="22"/>
  <c r="F6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41" i="22"/>
  <c r="F42" i="22"/>
  <c r="F3" i="22"/>
  <c r="C3" i="22"/>
  <c r="F54" i="22"/>
  <c r="G54" i="22" s="1"/>
  <c r="D8" i="18"/>
  <c r="C8" i="18"/>
  <c r="E44" i="21"/>
  <c r="L43" i="21" s="1"/>
  <c r="C44" i="21"/>
  <c r="E43" i="21"/>
  <c r="L42" i="21" s="1"/>
  <c r="C43" i="21"/>
  <c r="C41" i="21"/>
  <c r="E40" i="21"/>
  <c r="L40" i="21" s="1"/>
  <c r="E39" i="21"/>
  <c r="L39" i="21" s="1"/>
  <c r="E38" i="21"/>
  <c r="L38" i="21" s="1"/>
  <c r="C38" i="21"/>
  <c r="E37" i="21"/>
  <c r="L37" i="21" s="1"/>
  <c r="C37" i="21"/>
  <c r="J37" i="21" s="1"/>
  <c r="E36" i="21"/>
  <c r="L36" i="21" s="1"/>
  <c r="C36" i="21"/>
  <c r="J36" i="21" s="1"/>
  <c r="C35" i="21"/>
  <c r="J35" i="21" s="1"/>
  <c r="J34" i="21"/>
  <c r="E34" i="21"/>
  <c r="L34" i="21" s="1"/>
  <c r="C34" i="21"/>
  <c r="E33" i="21"/>
  <c r="L33" i="21" s="1"/>
  <c r="C33" i="21"/>
  <c r="J33" i="21" s="1"/>
  <c r="E32" i="21"/>
  <c r="L32" i="21" s="1"/>
  <c r="E31" i="21"/>
  <c r="L31" i="21" s="1"/>
  <c r="C31" i="21"/>
  <c r="J31" i="21" s="1"/>
  <c r="E30" i="21"/>
  <c r="L30" i="21" s="1"/>
  <c r="C30" i="21"/>
  <c r="J30" i="21" s="1"/>
  <c r="J29" i="21"/>
  <c r="E29" i="21"/>
  <c r="L29" i="21" s="1"/>
  <c r="C29" i="21"/>
  <c r="J28" i="21"/>
  <c r="E28" i="21"/>
  <c r="L28" i="21" s="1"/>
  <c r="C28" i="21"/>
  <c r="E27" i="21"/>
  <c r="L27" i="21" s="1"/>
  <c r="C27" i="21"/>
  <c r="J27" i="21" s="1"/>
  <c r="C26" i="21"/>
  <c r="J26" i="21" s="1"/>
  <c r="J25" i="21"/>
  <c r="E25" i="21"/>
  <c r="L25" i="21" s="1"/>
  <c r="C25" i="21"/>
  <c r="C24" i="21"/>
  <c r="J24" i="21" s="1"/>
  <c r="J23" i="21"/>
  <c r="E23" i="21"/>
  <c r="L23" i="21" s="1"/>
  <c r="C23" i="21"/>
  <c r="J22" i="21"/>
  <c r="E22" i="21"/>
  <c r="L22" i="21" s="1"/>
  <c r="C22" i="21"/>
  <c r="E21" i="21"/>
  <c r="L21" i="21" s="1"/>
  <c r="C21" i="21"/>
  <c r="J21" i="21" s="1"/>
  <c r="E20" i="21"/>
  <c r="L20" i="21" s="1"/>
  <c r="C20" i="21"/>
  <c r="J20" i="21" s="1"/>
  <c r="J19" i="21"/>
  <c r="E19" i="21"/>
  <c r="L19" i="21" s="1"/>
  <c r="C19" i="21"/>
  <c r="J18" i="21"/>
  <c r="E18" i="21"/>
  <c r="L18" i="21" s="1"/>
  <c r="C18" i="21"/>
  <c r="E17" i="21"/>
  <c r="L17" i="21" s="1"/>
  <c r="C17" i="21"/>
  <c r="J17" i="21" s="1"/>
  <c r="E16" i="21"/>
  <c r="L16" i="21" s="1"/>
  <c r="C16" i="21"/>
  <c r="J16" i="21" s="1"/>
  <c r="J15" i="21"/>
  <c r="E15" i="21"/>
  <c r="L15" i="21" s="1"/>
  <c r="C15" i="21"/>
  <c r="J14" i="21"/>
  <c r="E14" i="21"/>
  <c r="L14" i="21" s="1"/>
  <c r="C14" i="21"/>
  <c r="E13" i="21"/>
  <c r="L13" i="21" s="1"/>
  <c r="C13" i="21"/>
  <c r="J13" i="21" s="1"/>
  <c r="E12" i="21"/>
  <c r="L12" i="21" s="1"/>
  <c r="C12" i="21"/>
  <c r="J12" i="21" s="1"/>
  <c r="J11" i="21"/>
  <c r="E11" i="21"/>
  <c r="L11" i="21" s="1"/>
  <c r="C11" i="21"/>
  <c r="C10" i="21"/>
  <c r="J10" i="21" s="1"/>
  <c r="C9" i="21"/>
  <c r="J9" i="21" s="1"/>
  <c r="J8" i="21"/>
  <c r="E8" i="21"/>
  <c r="L8" i="21" s="1"/>
  <c r="C8" i="21"/>
  <c r="E7" i="21"/>
  <c r="L7" i="21" s="1"/>
  <c r="C7" i="21"/>
  <c r="J7" i="21" s="1"/>
  <c r="E6" i="21"/>
  <c r="L6" i="21" s="1"/>
  <c r="C6" i="21"/>
  <c r="J6" i="21" s="1"/>
  <c r="J5" i="21"/>
  <c r="E5" i="21"/>
  <c r="C5" i="21"/>
  <c r="D17" i="18" l="1"/>
  <c r="D14" i="18"/>
  <c r="D3" i="20"/>
  <c r="E3" i="20"/>
  <c r="F3" i="20"/>
  <c r="C43" i="20"/>
  <c r="C15" i="26" s="1"/>
  <c r="E3" i="6"/>
  <c r="C43" i="6"/>
  <c r="F3" i="6"/>
  <c r="D3" i="6"/>
  <c r="D17" i="5"/>
  <c r="D14" i="5"/>
  <c r="J42" i="21"/>
  <c r="J43" i="21"/>
  <c r="J38" i="21"/>
  <c r="L5" i="21"/>
  <c r="F43" i="20" l="1"/>
  <c r="D43" i="20"/>
  <c r="E43" i="20"/>
  <c r="D43" i="6"/>
  <c r="F43" i="6"/>
  <c r="E43" i="6"/>
  <c r="S54" i="2"/>
  <c r="T54" i="2" s="1"/>
  <c r="S22" i="2" s="1"/>
  <c r="E24" i="21" s="1"/>
  <c r="L24" i="21" s="1"/>
  <c r="S33" i="2" l="1"/>
  <c r="E35" i="21" s="1"/>
  <c r="L35" i="21" s="1"/>
  <c r="J8" i="17" l="1"/>
  <c r="M8" i="17"/>
  <c r="E8" i="17"/>
  <c r="C8" i="17"/>
  <c r="E7" i="17"/>
  <c r="C7" i="17"/>
  <c r="E6" i="17"/>
  <c r="C6" i="17"/>
  <c r="E5" i="17"/>
  <c r="C5" i="17"/>
  <c r="E3" i="17"/>
  <c r="C3" i="17"/>
  <c r="R9" i="11" l="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8" i="11"/>
  <c r="Q9" i="11" l="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8" i="11"/>
  <c r="J43" i="16"/>
  <c r="J42" i="16"/>
  <c r="I43" i="16"/>
  <c r="I42" i="16"/>
  <c r="H42" i="16"/>
  <c r="H43" i="16"/>
  <c r="G43" i="16"/>
  <c r="G42" i="16"/>
  <c r="B31" i="16" l="1"/>
  <c r="C31" i="16" l="1"/>
  <c r="D8" i="5" l="1"/>
  <c r="C8" i="5"/>
  <c r="C13" i="26" l="1"/>
  <c r="C6" i="4"/>
  <c r="E6" i="4"/>
  <c r="L6" i="4" s="1"/>
  <c r="C7" i="4"/>
  <c r="J7" i="4" s="1"/>
  <c r="E7" i="4"/>
  <c r="L7" i="4" s="1"/>
  <c r="C8" i="4"/>
  <c r="E8" i="4"/>
  <c r="L8" i="4" s="1"/>
  <c r="C9" i="4"/>
  <c r="J9" i="4" s="1"/>
  <c r="C10" i="4"/>
  <c r="J10" i="4" s="1"/>
  <c r="C11" i="4"/>
  <c r="J11" i="4" s="1"/>
  <c r="E11" i="4"/>
  <c r="L11" i="4" s="1"/>
  <c r="C12" i="4"/>
  <c r="J12" i="4" s="1"/>
  <c r="E12" i="4"/>
  <c r="L12" i="4" s="1"/>
  <c r="C13" i="4"/>
  <c r="J13" i="4" s="1"/>
  <c r="E13" i="4"/>
  <c r="L13" i="4" s="1"/>
  <c r="C14" i="4"/>
  <c r="E14" i="4"/>
  <c r="L14" i="4" s="1"/>
  <c r="C15" i="4"/>
  <c r="E15" i="4"/>
  <c r="L15" i="4" s="1"/>
  <c r="C16" i="4"/>
  <c r="J16" i="4" s="1"/>
  <c r="E16" i="4"/>
  <c r="L16" i="4" s="1"/>
  <c r="C17" i="4"/>
  <c r="J17" i="4" s="1"/>
  <c r="E17" i="4"/>
  <c r="L17" i="4" s="1"/>
  <c r="C18" i="4"/>
  <c r="E18" i="4"/>
  <c r="L18" i="4" s="1"/>
  <c r="C19" i="4"/>
  <c r="E19" i="4"/>
  <c r="L19" i="4" s="1"/>
  <c r="C20" i="4"/>
  <c r="J20" i="4" s="1"/>
  <c r="E20" i="4"/>
  <c r="L20" i="4" s="1"/>
  <c r="C21" i="4"/>
  <c r="J21" i="4" s="1"/>
  <c r="E21" i="4"/>
  <c r="L21" i="4" s="1"/>
  <c r="C22" i="4"/>
  <c r="E22" i="4"/>
  <c r="L22" i="4" s="1"/>
  <c r="C23" i="4"/>
  <c r="J23" i="4" s="1"/>
  <c r="E23" i="4"/>
  <c r="L23" i="4" s="1"/>
  <c r="C24" i="4"/>
  <c r="J24" i="4" s="1"/>
  <c r="E24" i="4"/>
  <c r="L24" i="4" s="1"/>
  <c r="C25" i="4"/>
  <c r="J25" i="4" s="1"/>
  <c r="E25" i="4"/>
  <c r="L25" i="4" s="1"/>
  <c r="C26" i="4"/>
  <c r="J26" i="4" s="1"/>
  <c r="C27" i="4"/>
  <c r="J27" i="4" s="1"/>
  <c r="E27" i="4"/>
  <c r="L27" i="4" s="1"/>
  <c r="C28" i="4"/>
  <c r="J28" i="4" s="1"/>
  <c r="E28" i="4"/>
  <c r="L28" i="4" s="1"/>
  <c r="C29" i="4"/>
  <c r="J29" i="4" s="1"/>
  <c r="E29" i="4"/>
  <c r="L29" i="4" s="1"/>
  <c r="C30" i="4"/>
  <c r="J30" i="4" s="1"/>
  <c r="E30" i="4"/>
  <c r="L30" i="4" s="1"/>
  <c r="C31" i="4"/>
  <c r="J31" i="4" s="1"/>
  <c r="E31" i="4"/>
  <c r="L31" i="4" s="1"/>
  <c r="E32" i="4"/>
  <c r="L32" i="4" s="1"/>
  <c r="C33" i="4"/>
  <c r="E33" i="4"/>
  <c r="L33" i="4" s="1"/>
  <c r="C34" i="4"/>
  <c r="J34" i="4" s="1"/>
  <c r="E34" i="4"/>
  <c r="L34" i="4" s="1"/>
  <c r="C35" i="4"/>
  <c r="J35" i="4" s="1"/>
  <c r="E35" i="4"/>
  <c r="L35" i="4" s="1"/>
  <c r="C36" i="4"/>
  <c r="J36" i="4" s="1"/>
  <c r="E36" i="4"/>
  <c r="L36" i="4" s="1"/>
  <c r="C37" i="4"/>
  <c r="E37" i="4"/>
  <c r="L37" i="4" s="1"/>
  <c r="C38" i="4"/>
  <c r="E38" i="4"/>
  <c r="L38" i="4" s="1"/>
  <c r="E39" i="4"/>
  <c r="L39" i="4" s="1"/>
  <c r="E40" i="4"/>
  <c r="L40" i="4" s="1"/>
  <c r="C41" i="4"/>
  <c r="C43" i="4"/>
  <c r="E43" i="4"/>
  <c r="L42" i="4" s="1"/>
  <c r="C44" i="4"/>
  <c r="J43" i="4" s="1"/>
  <c r="E44" i="4"/>
  <c r="L43" i="4" s="1"/>
  <c r="E5" i="4"/>
  <c r="C5" i="4"/>
  <c r="J15" i="4" l="1"/>
  <c r="J38" i="4"/>
  <c r="J22" i="4"/>
  <c r="J18" i="4"/>
  <c r="J14" i="4"/>
  <c r="J6" i="4"/>
  <c r="J19" i="4"/>
  <c r="J5" i="4"/>
  <c r="J37" i="4"/>
  <c r="J33" i="4"/>
  <c r="J8" i="4"/>
  <c r="J42" i="4"/>
  <c r="L5" i="4"/>
  <c r="C90" i="2" l="1"/>
  <c r="D85" i="2" l="1"/>
  <c r="D89" i="2"/>
  <c r="D90" i="2"/>
  <c r="D84" i="2"/>
  <c r="E90" i="2" s="1"/>
  <c r="E91" i="2" s="1"/>
  <c r="D86" i="2"/>
  <c r="D87" i="2"/>
  <c r="D88" i="2"/>
  <c r="L20" i="2" l="1"/>
  <c r="L21" i="2"/>
  <c r="L22" i="2"/>
  <c r="L25" i="2"/>
  <c r="L26" i="2"/>
  <c r="L27" i="2"/>
  <c r="L28" i="2"/>
  <c r="L29" i="2"/>
  <c r="I15" i="15" s="1"/>
  <c r="L30" i="2"/>
  <c r="L31" i="2"/>
  <c r="L32" i="2"/>
  <c r="L33" i="2"/>
  <c r="I19" i="15" s="1"/>
  <c r="L34" i="2"/>
  <c r="L35" i="2"/>
  <c r="L36" i="2"/>
  <c r="L37" i="2"/>
  <c r="L38" i="2"/>
  <c r="L39" i="2"/>
  <c r="L41" i="2"/>
  <c r="L42" i="2"/>
  <c r="L43" i="2"/>
  <c r="L44" i="2"/>
  <c r="L45" i="2"/>
  <c r="H31" i="15" s="1"/>
  <c r="L46" i="2"/>
  <c r="H32" i="15" s="1"/>
  <c r="L47" i="2"/>
  <c r="H33" i="15" s="1"/>
  <c r="L48" i="2"/>
  <c r="I34" i="15" s="1"/>
  <c r="L49" i="2"/>
  <c r="H35" i="15" s="1"/>
  <c r="L50" i="2"/>
  <c r="H36" i="15" s="1"/>
  <c r="L51" i="2"/>
  <c r="H37" i="15" s="1"/>
  <c r="L52" i="2"/>
  <c r="I38" i="15" s="1"/>
  <c r="L53" i="2"/>
  <c r="H39" i="15" s="1"/>
  <c r="L54" i="2"/>
  <c r="H40" i="15" s="1"/>
  <c r="L57" i="2"/>
  <c r="H43" i="15" s="1"/>
  <c r="L58" i="2"/>
  <c r="I44" i="15" s="1"/>
  <c r="L19" i="2"/>
  <c r="H23" i="15" l="1"/>
  <c r="H11" i="15"/>
  <c r="I40" i="15"/>
  <c r="I23" i="15"/>
  <c r="J23" i="15" s="1"/>
  <c r="M37" i="2" s="1"/>
  <c r="H27" i="15"/>
  <c r="H22" i="15"/>
  <c r="H18" i="15"/>
  <c r="H14" i="15"/>
  <c r="H8" i="15"/>
  <c r="I36" i="15"/>
  <c r="H19" i="15"/>
  <c r="J19" i="15" s="1"/>
  <c r="I5" i="15"/>
  <c r="H30" i="15"/>
  <c r="I25" i="15"/>
  <c r="I21" i="15"/>
  <c r="I17" i="15"/>
  <c r="J17" i="15" s="1"/>
  <c r="I13" i="15"/>
  <c r="H7" i="15"/>
  <c r="I32" i="15"/>
  <c r="J32" i="15" s="1"/>
  <c r="M46" i="2" s="1"/>
  <c r="R30" i="2" s="1"/>
  <c r="H28" i="15"/>
  <c r="H15" i="15"/>
  <c r="H29" i="15"/>
  <c r="H24" i="15"/>
  <c r="H20" i="15"/>
  <c r="H16" i="15"/>
  <c r="H12" i="15"/>
  <c r="H6" i="15"/>
  <c r="J6" i="15" s="1"/>
  <c r="I28" i="15"/>
  <c r="I11" i="15"/>
  <c r="J11" i="15" s="1"/>
  <c r="I30" i="15"/>
  <c r="J30" i="15" s="1"/>
  <c r="M44" i="2" s="1"/>
  <c r="I7" i="15"/>
  <c r="H44" i="15"/>
  <c r="J44" i="15" s="1"/>
  <c r="M58" i="2" s="1"/>
  <c r="R42" i="2" s="1"/>
  <c r="H38" i="15"/>
  <c r="J38" i="15" s="1"/>
  <c r="M52" i="2" s="1"/>
  <c r="R36" i="2" s="1"/>
  <c r="H34" i="15"/>
  <c r="J34" i="15" s="1"/>
  <c r="H25" i="15"/>
  <c r="J25" i="15" s="1"/>
  <c r="H21" i="15"/>
  <c r="H17" i="15"/>
  <c r="H13" i="15"/>
  <c r="J13" i="15" s="1"/>
  <c r="M27" i="2" s="1"/>
  <c r="H5" i="15"/>
  <c r="I43" i="15"/>
  <c r="J43" i="15" s="1"/>
  <c r="M57" i="2" s="1"/>
  <c r="R41" i="2" s="1"/>
  <c r="I39" i="15"/>
  <c r="J39" i="15" s="1"/>
  <c r="M53" i="2" s="1"/>
  <c r="R37" i="2" s="1"/>
  <c r="I37" i="15"/>
  <c r="J37" i="15" s="1"/>
  <c r="M51" i="2" s="1"/>
  <c r="R35" i="2" s="1"/>
  <c r="I35" i="15"/>
  <c r="J35" i="15" s="1"/>
  <c r="M49" i="2" s="1"/>
  <c r="R33" i="2" s="1"/>
  <c r="I33" i="15"/>
  <c r="J33" i="15" s="1"/>
  <c r="M47" i="2" s="1"/>
  <c r="R31" i="2" s="1"/>
  <c r="I31" i="15"/>
  <c r="J31" i="15" s="1"/>
  <c r="I29" i="15"/>
  <c r="J29" i="15" s="1"/>
  <c r="M43" i="2" s="1"/>
  <c r="I27" i="15"/>
  <c r="I24" i="15"/>
  <c r="I22" i="15"/>
  <c r="J22" i="15" s="1"/>
  <c r="M36" i="2" s="1"/>
  <c r="I20" i="15"/>
  <c r="I18" i="15"/>
  <c r="I16" i="15"/>
  <c r="J16" i="15" s="1"/>
  <c r="M30" i="2" s="1"/>
  <c r="I14" i="15"/>
  <c r="I12" i="15"/>
  <c r="J12" i="15" s="1"/>
  <c r="I8" i="15"/>
  <c r="J8" i="15" s="1"/>
  <c r="M22" i="2" s="1"/>
  <c r="I6" i="15"/>
  <c r="J40" i="15"/>
  <c r="M54" i="2" s="1"/>
  <c r="R38" i="2" s="1"/>
  <c r="J36" i="15"/>
  <c r="M50" i="2" s="1"/>
  <c r="R34" i="2" s="1"/>
  <c r="J28" i="15"/>
  <c r="M42" i="2" s="1"/>
  <c r="J15" i="15"/>
  <c r="M29" i="2" s="1"/>
  <c r="J7" i="15"/>
  <c r="J27" i="15"/>
  <c r="M41" i="2" s="1"/>
  <c r="H97" i="15"/>
  <c r="E97" i="15"/>
  <c r="D97" i="15"/>
  <c r="H96" i="15"/>
  <c r="E96" i="15"/>
  <c r="D96" i="15"/>
  <c r="C96" i="15"/>
  <c r="F96" i="15" s="1"/>
  <c r="G95" i="15"/>
  <c r="F95" i="15"/>
  <c r="C95" i="15"/>
  <c r="G94" i="15"/>
  <c r="F94" i="15"/>
  <c r="C94" i="15"/>
  <c r="G93" i="15"/>
  <c r="F93" i="15"/>
  <c r="C93" i="15"/>
  <c r="C92" i="15"/>
  <c r="G92" i="15" s="1"/>
  <c r="G91" i="15"/>
  <c r="F91" i="15"/>
  <c r="C91" i="15"/>
  <c r="C97" i="15" s="1"/>
  <c r="G88" i="15"/>
  <c r="F88" i="15"/>
  <c r="C88" i="15"/>
  <c r="F87" i="15"/>
  <c r="C87" i="15"/>
  <c r="G87" i="15" s="1"/>
  <c r="G86" i="15"/>
  <c r="F86" i="15"/>
  <c r="C86" i="15"/>
  <c r="C43" i="15" s="1"/>
  <c r="G85" i="15"/>
  <c r="F85" i="15"/>
  <c r="C85" i="15"/>
  <c r="G84" i="15"/>
  <c r="F84" i="15"/>
  <c r="C84" i="15"/>
  <c r="G83" i="15"/>
  <c r="F83" i="15"/>
  <c r="C83" i="15"/>
  <c r="G82" i="15"/>
  <c r="F82" i="15"/>
  <c r="C82" i="15"/>
  <c r="C38" i="15" s="1"/>
  <c r="G81" i="15"/>
  <c r="F81" i="15"/>
  <c r="C81" i="15"/>
  <c r="G80" i="15"/>
  <c r="F80" i="15"/>
  <c r="C80" i="15"/>
  <c r="F79" i="15"/>
  <c r="C79" i="15"/>
  <c r="G79" i="15" s="1"/>
  <c r="F78" i="15"/>
  <c r="C78" i="15"/>
  <c r="G78" i="15" s="1"/>
  <c r="G77" i="15"/>
  <c r="F77" i="15"/>
  <c r="C77" i="15"/>
  <c r="G76" i="15"/>
  <c r="F76" i="15"/>
  <c r="C76" i="15"/>
  <c r="G75" i="15"/>
  <c r="F75" i="15"/>
  <c r="C75" i="15"/>
  <c r="G74" i="15"/>
  <c r="F74" i="15"/>
  <c r="C74" i="15"/>
  <c r="C30" i="15" s="1"/>
  <c r="G73" i="15"/>
  <c r="F73" i="15"/>
  <c r="C73" i="15"/>
  <c r="G72" i="15"/>
  <c r="F72" i="15"/>
  <c r="C72" i="15"/>
  <c r="G71" i="15"/>
  <c r="F71" i="15"/>
  <c r="C71" i="15"/>
  <c r="C70" i="15"/>
  <c r="G70" i="15" s="1"/>
  <c r="G69" i="15"/>
  <c r="C69" i="15"/>
  <c r="F69" i="15" s="1"/>
  <c r="G68" i="15"/>
  <c r="C68" i="15"/>
  <c r="F68" i="15" s="1"/>
  <c r="F67" i="15"/>
  <c r="C67" i="15"/>
  <c r="G67" i="15" s="1"/>
  <c r="C66" i="15"/>
  <c r="G66" i="15" s="1"/>
  <c r="C65" i="15"/>
  <c r="G65" i="15" s="1"/>
  <c r="G64" i="15"/>
  <c r="C64" i="15"/>
  <c r="F64" i="15" s="1"/>
  <c r="F63" i="15"/>
  <c r="C63" i="15"/>
  <c r="G63" i="15" s="1"/>
  <c r="C62" i="15"/>
  <c r="G62" i="15" s="1"/>
  <c r="C61" i="15"/>
  <c r="G61" i="15" s="1"/>
  <c r="G60" i="15"/>
  <c r="C60" i="15"/>
  <c r="F60" i="15" s="1"/>
  <c r="F59" i="15"/>
  <c r="C59" i="15"/>
  <c r="G59" i="15" s="1"/>
  <c r="C58" i="15"/>
  <c r="G58" i="15" s="1"/>
  <c r="C57" i="15"/>
  <c r="G57" i="15" s="1"/>
  <c r="G56" i="15"/>
  <c r="C56" i="15"/>
  <c r="F56" i="15" s="1"/>
  <c r="F55" i="15"/>
  <c r="C55" i="15"/>
  <c r="G55" i="15" s="1"/>
  <c r="C54" i="15"/>
  <c r="G54" i="15" s="1"/>
  <c r="C53" i="15"/>
  <c r="G53" i="15" s="1"/>
  <c r="G52" i="15"/>
  <c r="C52" i="15"/>
  <c r="F52" i="15" s="1"/>
  <c r="F51" i="15"/>
  <c r="C51" i="15"/>
  <c r="G51" i="15" s="1"/>
  <c r="E44" i="15"/>
  <c r="G44" i="15" s="1"/>
  <c r="D44" i="15"/>
  <c r="F44" i="15" s="1"/>
  <c r="C44" i="15"/>
  <c r="F43" i="15"/>
  <c r="E43" i="15"/>
  <c r="G43" i="15" s="1"/>
  <c r="D43" i="15"/>
  <c r="G41" i="15"/>
  <c r="E41" i="15"/>
  <c r="D41" i="15"/>
  <c r="C41" i="15"/>
  <c r="F41" i="15" s="1"/>
  <c r="G40" i="15"/>
  <c r="E40" i="15"/>
  <c r="D40" i="15"/>
  <c r="F40" i="15" s="1"/>
  <c r="C40" i="15"/>
  <c r="E39" i="15"/>
  <c r="G39" i="15" s="1"/>
  <c r="D39" i="15"/>
  <c r="F39" i="15" s="1"/>
  <c r="C39" i="15"/>
  <c r="F38" i="15"/>
  <c r="E38" i="15"/>
  <c r="G38" i="15" s="1"/>
  <c r="D38" i="15"/>
  <c r="F37" i="15"/>
  <c r="E37" i="15"/>
  <c r="D37" i="15"/>
  <c r="C37" i="15"/>
  <c r="G37" i="15" s="1"/>
  <c r="G36" i="15"/>
  <c r="E36" i="15"/>
  <c r="D36" i="15"/>
  <c r="F36" i="15" s="1"/>
  <c r="C36" i="15"/>
  <c r="E35" i="15"/>
  <c r="G35" i="15" s="1"/>
  <c r="D35" i="15"/>
  <c r="F35" i="15" s="1"/>
  <c r="C35" i="15"/>
  <c r="F34" i="15"/>
  <c r="E34" i="15"/>
  <c r="D34" i="15"/>
  <c r="G33" i="15"/>
  <c r="F33" i="15"/>
  <c r="E33" i="15"/>
  <c r="D33" i="15"/>
  <c r="C33" i="15"/>
  <c r="G32" i="15"/>
  <c r="E32" i="15"/>
  <c r="D32" i="15"/>
  <c r="F32" i="15" s="1"/>
  <c r="C32" i="15"/>
  <c r="E31" i="15"/>
  <c r="G31" i="15" s="1"/>
  <c r="D31" i="15"/>
  <c r="F31" i="15" s="1"/>
  <c r="C31" i="15"/>
  <c r="F30" i="15"/>
  <c r="E30" i="15"/>
  <c r="G30" i="15" s="1"/>
  <c r="D30" i="15"/>
  <c r="G29" i="15"/>
  <c r="F29" i="15"/>
  <c r="E29" i="15"/>
  <c r="D29" i="15"/>
  <c r="C29" i="15"/>
  <c r="G28" i="15"/>
  <c r="E28" i="15"/>
  <c r="D28" i="15"/>
  <c r="F28" i="15" s="1"/>
  <c r="C28" i="15"/>
  <c r="E27" i="15"/>
  <c r="G27" i="15" s="1"/>
  <c r="D27" i="15"/>
  <c r="F27" i="15" s="1"/>
  <c r="C27" i="15"/>
  <c r="E26" i="15"/>
  <c r="D26" i="15"/>
  <c r="E25" i="15"/>
  <c r="D25" i="15"/>
  <c r="C25" i="15"/>
  <c r="F25" i="15" s="1"/>
  <c r="E24" i="15"/>
  <c r="D24" i="15"/>
  <c r="F24" i="15" s="1"/>
  <c r="C24" i="15"/>
  <c r="G24" i="15" s="1"/>
  <c r="E23" i="15"/>
  <c r="G23" i="15" s="1"/>
  <c r="D23" i="15"/>
  <c r="F23" i="15" s="1"/>
  <c r="C23" i="15"/>
  <c r="E22" i="15"/>
  <c r="D22" i="15"/>
  <c r="E21" i="15"/>
  <c r="D21" i="15"/>
  <c r="C21" i="15"/>
  <c r="F21" i="15" s="1"/>
  <c r="E20" i="15"/>
  <c r="D20" i="15"/>
  <c r="F20" i="15" s="1"/>
  <c r="C20" i="15"/>
  <c r="G20" i="15" s="1"/>
  <c r="E19" i="15"/>
  <c r="G19" i="15" s="1"/>
  <c r="D19" i="15"/>
  <c r="F19" i="15" s="1"/>
  <c r="C19" i="15"/>
  <c r="E18" i="15"/>
  <c r="D18" i="15"/>
  <c r="G17" i="15"/>
  <c r="E17" i="15"/>
  <c r="D17" i="15"/>
  <c r="C17" i="15"/>
  <c r="F17" i="15" s="1"/>
  <c r="E16" i="15"/>
  <c r="D16" i="15"/>
  <c r="F16" i="15" s="1"/>
  <c r="C16" i="15"/>
  <c r="G16" i="15" s="1"/>
  <c r="E15" i="15"/>
  <c r="G15" i="15" s="1"/>
  <c r="D15" i="15"/>
  <c r="F15" i="15" s="1"/>
  <c r="C15" i="15"/>
  <c r="E14" i="15"/>
  <c r="D14" i="15"/>
  <c r="G13" i="15"/>
  <c r="E13" i="15"/>
  <c r="D13" i="15"/>
  <c r="C13" i="15"/>
  <c r="F13" i="15" s="1"/>
  <c r="E12" i="15"/>
  <c r="D12" i="15"/>
  <c r="F12" i="15" s="1"/>
  <c r="C12" i="15"/>
  <c r="G12" i="15" s="1"/>
  <c r="E11" i="15"/>
  <c r="G11" i="15" s="1"/>
  <c r="D11" i="15"/>
  <c r="F11" i="15" s="1"/>
  <c r="C11" i="15"/>
  <c r="E10" i="15"/>
  <c r="D10" i="15"/>
  <c r="E9" i="15"/>
  <c r="D9" i="15"/>
  <c r="C9" i="15"/>
  <c r="F9" i="15" s="1"/>
  <c r="E8" i="15"/>
  <c r="D8" i="15"/>
  <c r="F8" i="15" s="1"/>
  <c r="C8" i="15"/>
  <c r="G8" i="15" s="1"/>
  <c r="E7" i="15"/>
  <c r="G7" i="15" s="1"/>
  <c r="D7" i="15"/>
  <c r="F7" i="15" s="1"/>
  <c r="C7" i="15"/>
  <c r="F6" i="15"/>
  <c r="E6" i="15"/>
  <c r="G6" i="15" s="1"/>
  <c r="D6" i="15"/>
  <c r="C6" i="15"/>
  <c r="E5" i="15"/>
  <c r="D5" i="15"/>
  <c r="C5" i="15"/>
  <c r="F5" i="15" s="1"/>
  <c r="E42" i="22" l="1"/>
  <c r="E31" i="22"/>
  <c r="E33" i="22"/>
  <c r="E41" i="22"/>
  <c r="E30" i="22"/>
  <c r="E34" i="22"/>
  <c r="E38" i="22"/>
  <c r="J20" i="15"/>
  <c r="M34" i="2" s="1"/>
  <c r="E35" i="22"/>
  <c r="E37" i="22"/>
  <c r="E36" i="22"/>
  <c r="D32" i="4"/>
  <c r="K32" i="4" s="1"/>
  <c r="D37" i="4"/>
  <c r="D35" i="4"/>
  <c r="D44" i="4"/>
  <c r="K43" i="4" s="1"/>
  <c r="J14" i="15"/>
  <c r="M28" i="2" s="1"/>
  <c r="D39" i="4"/>
  <c r="D38" i="4"/>
  <c r="J18" i="15"/>
  <c r="M32" i="2" s="1"/>
  <c r="R16" i="2" s="1"/>
  <c r="D40" i="4"/>
  <c r="K40" i="4" s="1"/>
  <c r="D43" i="4"/>
  <c r="J21" i="15"/>
  <c r="M35" i="2" s="1"/>
  <c r="R19" i="2" s="1"/>
  <c r="D33" i="4"/>
  <c r="D36" i="4"/>
  <c r="K36" i="4" s="1"/>
  <c r="J5" i="15"/>
  <c r="M19" i="2" s="1"/>
  <c r="J24" i="15"/>
  <c r="M26" i="2"/>
  <c r="R10" i="2" s="1"/>
  <c r="M25" i="2"/>
  <c r="R9" i="2" s="1"/>
  <c r="R17" i="2"/>
  <c r="R26" i="2"/>
  <c r="R6" i="2"/>
  <c r="M33" i="2"/>
  <c r="R25" i="2"/>
  <c r="R11" i="2"/>
  <c r="R28" i="2"/>
  <c r="M20" i="2"/>
  <c r="R4" i="2" s="1"/>
  <c r="M38" i="2"/>
  <c r="R22" i="2" s="1"/>
  <c r="R14" i="2"/>
  <c r="R27" i="2"/>
  <c r="R18" i="2"/>
  <c r="R13" i="2"/>
  <c r="R21" i="2"/>
  <c r="R12" i="2"/>
  <c r="R20" i="2"/>
  <c r="M21" i="2"/>
  <c r="R5" i="2" s="1"/>
  <c r="M31" i="2"/>
  <c r="R15" i="2" s="1"/>
  <c r="M39" i="2"/>
  <c r="R23" i="2" s="1"/>
  <c r="K38" i="4"/>
  <c r="F38" i="4"/>
  <c r="F44" i="4"/>
  <c r="F36" i="4"/>
  <c r="K37" i="4"/>
  <c r="F37" i="4"/>
  <c r="K35" i="4"/>
  <c r="F35" i="4"/>
  <c r="K39" i="4"/>
  <c r="K33" i="4"/>
  <c r="F33" i="4"/>
  <c r="K42" i="4"/>
  <c r="F43" i="4"/>
  <c r="R3" i="2"/>
  <c r="F97" i="15"/>
  <c r="G26" i="15"/>
  <c r="G97" i="15"/>
  <c r="G10" i="15"/>
  <c r="G9" i="15"/>
  <c r="G25" i="15"/>
  <c r="C10" i="15"/>
  <c r="F10" i="15" s="1"/>
  <c r="C14" i="15"/>
  <c r="F14" i="15" s="1"/>
  <c r="C18" i="15"/>
  <c r="F18" i="15" s="1"/>
  <c r="C22" i="15"/>
  <c r="F22" i="15" s="1"/>
  <c r="C26" i="15"/>
  <c r="F26" i="15" s="1"/>
  <c r="C34" i="15"/>
  <c r="G34" i="15" s="1"/>
  <c r="F54" i="15"/>
  <c r="F58" i="15"/>
  <c r="F62" i="15"/>
  <c r="F66" i="15"/>
  <c r="F70" i="15"/>
  <c r="F92" i="15"/>
  <c r="G5" i="15"/>
  <c r="G21" i="15"/>
  <c r="G96" i="15"/>
  <c r="F53" i="15"/>
  <c r="F57" i="15"/>
  <c r="F61" i="15"/>
  <c r="F65" i="15"/>
  <c r="E16" i="22" l="1"/>
  <c r="E15" i="22"/>
  <c r="E21" i="22"/>
  <c r="E14" i="22"/>
  <c r="E11" i="22"/>
  <c r="E26" i="22"/>
  <c r="E10" i="22"/>
  <c r="E5" i="22"/>
  <c r="E13" i="22"/>
  <c r="E22" i="22"/>
  <c r="E25" i="22"/>
  <c r="E17" i="22"/>
  <c r="E19" i="22"/>
  <c r="E3" i="22"/>
  <c r="E20" i="22"/>
  <c r="E18" i="22"/>
  <c r="E4" i="22"/>
  <c r="E23" i="22"/>
  <c r="E12" i="22"/>
  <c r="E27" i="22"/>
  <c r="E28" i="22"/>
  <c r="E6" i="22"/>
  <c r="E9" i="22"/>
  <c r="D21" i="4"/>
  <c r="D25" i="4"/>
  <c r="D14" i="4"/>
  <c r="D29" i="4"/>
  <c r="D30" i="4"/>
  <c r="D8" i="4"/>
  <c r="D17" i="4"/>
  <c r="D23" i="4"/>
  <c r="D16" i="4"/>
  <c r="D13" i="4"/>
  <c r="D28" i="4"/>
  <c r="K28" i="4" s="1"/>
  <c r="D11" i="4"/>
  <c r="D7" i="4"/>
  <c r="D15" i="4"/>
  <c r="D24" i="4"/>
  <c r="D27" i="4"/>
  <c r="F27" i="4" s="1"/>
  <c r="D19" i="4"/>
  <c r="D12" i="4"/>
  <c r="D5" i="4"/>
  <c r="D22" i="4"/>
  <c r="K22" i="4" s="1"/>
  <c r="D20" i="4"/>
  <c r="D6" i="4"/>
  <c r="F6" i="4" s="1"/>
  <c r="D18" i="4"/>
  <c r="K6" i="4"/>
  <c r="K27" i="4"/>
  <c r="F28" i="4"/>
  <c r="K25" i="4"/>
  <c r="F25" i="4"/>
  <c r="K17" i="4"/>
  <c r="F17" i="4"/>
  <c r="F21" i="4"/>
  <c r="K21" i="4"/>
  <c r="F7" i="4"/>
  <c r="K7" i="4"/>
  <c r="K11" i="4"/>
  <c r="F11" i="4"/>
  <c r="F24" i="4"/>
  <c r="K24" i="4"/>
  <c r="K12" i="4"/>
  <c r="F12" i="4"/>
  <c r="K20" i="4"/>
  <c r="F20" i="4"/>
  <c r="F22" i="4"/>
  <c r="K23" i="4"/>
  <c r="F23" i="4"/>
  <c r="K15" i="4"/>
  <c r="F15" i="4"/>
  <c r="K5" i="4"/>
  <c r="F5" i="4"/>
  <c r="G18" i="15"/>
  <c r="G14" i="15"/>
  <c r="G22" i="15"/>
  <c r="F18" i="4" l="1"/>
  <c r="K18" i="4"/>
  <c r="K19" i="4"/>
  <c r="F19" i="4"/>
  <c r="K13" i="4"/>
  <c r="F13" i="4"/>
  <c r="F8" i="4"/>
  <c r="K8" i="4"/>
  <c r="F29" i="4"/>
  <c r="K29" i="4"/>
  <c r="K16" i="4"/>
  <c r="F16" i="4"/>
  <c r="K30" i="4"/>
  <c r="F30" i="4"/>
  <c r="K14" i="4"/>
  <c r="F14" i="4"/>
  <c r="C54" i="2"/>
  <c r="C53" i="2"/>
  <c r="C34" i="2"/>
  <c r="C33" i="2"/>
  <c r="C55" i="2" l="1"/>
  <c r="D54" i="2" l="1"/>
  <c r="C35" i="2" s="1"/>
  <c r="D55" i="2"/>
  <c r="D53" i="2"/>
  <c r="C32" i="2" s="1"/>
  <c r="D18" i="2"/>
  <c r="C36" i="2" l="1"/>
  <c r="D45" i="22" s="1"/>
  <c r="C25" i="2"/>
  <c r="C26" i="2"/>
  <c r="C27" i="2"/>
  <c r="C28" i="2"/>
  <c r="C29" i="2"/>
  <c r="D27" i="2" l="1"/>
  <c r="E27" i="2" s="1"/>
  <c r="D33" i="2" s="1"/>
  <c r="C11" i="17"/>
  <c r="D26" i="2"/>
  <c r="E26" i="2" s="1"/>
  <c r="D32" i="2" s="1"/>
  <c r="C10" i="17"/>
  <c r="D25" i="2"/>
  <c r="E25" i="2" s="1"/>
  <c r="C9" i="17"/>
  <c r="D29" i="2"/>
  <c r="E29" i="2" s="1"/>
  <c r="D35" i="2" s="1"/>
  <c r="C13" i="17"/>
  <c r="D28" i="2"/>
  <c r="E28" i="2" s="1"/>
  <c r="D34" i="2" s="1"/>
  <c r="C12" i="17"/>
  <c r="D36" i="2"/>
  <c r="C20" i="2" s="1"/>
  <c r="D20" i="2" s="1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4" i="14"/>
  <c r="I4" i="14" l="1"/>
  <c r="J4" i="14"/>
  <c r="K4" i="14"/>
  <c r="I5" i="14"/>
  <c r="J5" i="14"/>
  <c r="K5" i="14"/>
  <c r="I6" i="14"/>
  <c r="J6" i="14"/>
  <c r="K6" i="14"/>
  <c r="I7" i="14"/>
  <c r="J7" i="14"/>
  <c r="K7" i="14"/>
  <c r="I8" i="14"/>
  <c r="J8" i="14"/>
  <c r="K8" i="14"/>
  <c r="I9" i="14"/>
  <c r="J9" i="14"/>
  <c r="K9" i="14"/>
  <c r="I10" i="14"/>
  <c r="J10" i="14"/>
  <c r="K10" i="14"/>
  <c r="I11" i="14"/>
  <c r="J11" i="14"/>
  <c r="K11" i="14"/>
  <c r="I12" i="14"/>
  <c r="J12" i="14"/>
  <c r="K12" i="14"/>
  <c r="I13" i="14"/>
  <c r="J13" i="14"/>
  <c r="K13" i="14"/>
  <c r="I14" i="14"/>
  <c r="J14" i="14"/>
  <c r="K14" i="14"/>
  <c r="I15" i="14"/>
  <c r="J15" i="14"/>
  <c r="K15" i="14"/>
  <c r="I16" i="14"/>
  <c r="J16" i="14"/>
  <c r="K16" i="14"/>
  <c r="I17" i="14"/>
  <c r="J17" i="14"/>
  <c r="K17" i="14"/>
  <c r="I18" i="14"/>
  <c r="J18" i="14"/>
  <c r="K18" i="14"/>
  <c r="I19" i="14"/>
  <c r="J19" i="14"/>
  <c r="K19" i="14"/>
  <c r="I20" i="14"/>
  <c r="J20" i="14"/>
  <c r="K20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D5" i="14"/>
  <c r="E5" i="14"/>
  <c r="F5" i="14"/>
  <c r="D6" i="14"/>
  <c r="E6" i="14"/>
  <c r="F6" i="14"/>
  <c r="D7" i="14"/>
  <c r="E7" i="14"/>
  <c r="F7" i="14"/>
  <c r="D8" i="14"/>
  <c r="E8" i="14"/>
  <c r="F8" i="14"/>
  <c r="D9" i="14"/>
  <c r="E9" i="14"/>
  <c r="F9" i="14"/>
  <c r="D10" i="14"/>
  <c r="E10" i="14"/>
  <c r="F10" i="14"/>
  <c r="D11" i="14"/>
  <c r="E11" i="14"/>
  <c r="F11" i="14"/>
  <c r="D12" i="14"/>
  <c r="E12" i="14"/>
  <c r="F12" i="14"/>
  <c r="D13" i="14"/>
  <c r="E13" i="14"/>
  <c r="F13" i="14"/>
  <c r="D14" i="14"/>
  <c r="E14" i="14"/>
  <c r="F14" i="14"/>
  <c r="D15" i="14"/>
  <c r="E15" i="14"/>
  <c r="F15" i="14"/>
  <c r="D16" i="14"/>
  <c r="E16" i="14"/>
  <c r="F16" i="14"/>
  <c r="D17" i="14"/>
  <c r="E17" i="14"/>
  <c r="F17" i="14"/>
  <c r="D18" i="14"/>
  <c r="E18" i="14"/>
  <c r="F18" i="14"/>
  <c r="D19" i="14"/>
  <c r="E19" i="14"/>
  <c r="F19" i="14"/>
  <c r="D20" i="14"/>
  <c r="E20" i="14"/>
  <c r="F20" i="14"/>
  <c r="C13" i="14"/>
  <c r="C12" i="14"/>
  <c r="C20" i="14"/>
  <c r="C19" i="14"/>
  <c r="C18" i="14"/>
  <c r="C17" i="14"/>
  <c r="C16" i="14"/>
  <c r="C15" i="14"/>
  <c r="C14" i="14"/>
  <c r="C11" i="14"/>
  <c r="C10" i="14"/>
  <c r="C9" i="14"/>
  <c r="C8" i="14"/>
  <c r="C7" i="14"/>
  <c r="C6" i="14"/>
  <c r="C5" i="14"/>
  <c r="D4" i="14"/>
  <c r="E4" i="14"/>
  <c r="F4" i="14"/>
  <c r="C4" i="14"/>
  <c r="X11" i="13" l="1"/>
  <c r="Y11" i="13"/>
  <c r="Z11" i="13"/>
  <c r="AA11" i="13"/>
  <c r="AB11" i="13"/>
  <c r="AC11" i="13"/>
  <c r="AD11" i="13"/>
  <c r="AE11" i="13"/>
  <c r="AF11" i="13"/>
  <c r="AG11" i="13"/>
  <c r="X12" i="13"/>
  <c r="Y12" i="13"/>
  <c r="Z12" i="13"/>
  <c r="AA12" i="13"/>
  <c r="AB12" i="13"/>
  <c r="AC12" i="13"/>
  <c r="AD12" i="13"/>
  <c r="AE12" i="13"/>
  <c r="AF12" i="13"/>
  <c r="AG12" i="13"/>
  <c r="X13" i="13"/>
  <c r="Y13" i="13"/>
  <c r="Z13" i="13"/>
  <c r="AA13" i="13"/>
  <c r="AB13" i="13"/>
  <c r="AC13" i="13"/>
  <c r="AD13" i="13"/>
  <c r="AE13" i="13"/>
  <c r="AF13" i="13"/>
  <c r="AG13" i="13"/>
  <c r="X14" i="13"/>
  <c r="Y14" i="13"/>
  <c r="Z14" i="13"/>
  <c r="AA14" i="13"/>
  <c r="AB14" i="13"/>
  <c r="AC14" i="13"/>
  <c r="AD14" i="13"/>
  <c r="AE14" i="13"/>
  <c r="AF14" i="13"/>
  <c r="AG14" i="13"/>
  <c r="X15" i="13"/>
  <c r="Y15" i="13"/>
  <c r="Z15" i="13"/>
  <c r="AA15" i="13"/>
  <c r="AB15" i="13"/>
  <c r="AC15" i="13"/>
  <c r="AD15" i="13"/>
  <c r="AE15" i="13"/>
  <c r="AF15" i="13"/>
  <c r="AG15" i="13"/>
  <c r="X16" i="13"/>
  <c r="Y16" i="13"/>
  <c r="Z16" i="13"/>
  <c r="AA16" i="13"/>
  <c r="AB16" i="13"/>
  <c r="AC16" i="13"/>
  <c r="AD16" i="13"/>
  <c r="AE16" i="13"/>
  <c r="AF16" i="13"/>
  <c r="AG16" i="13"/>
  <c r="X17" i="13"/>
  <c r="Y17" i="13"/>
  <c r="Z17" i="13"/>
  <c r="AA17" i="13"/>
  <c r="AB17" i="13"/>
  <c r="AC17" i="13"/>
  <c r="AD17" i="13"/>
  <c r="AE17" i="13"/>
  <c r="AF17" i="13"/>
  <c r="AG17" i="13"/>
  <c r="X18" i="13"/>
  <c r="Y18" i="13"/>
  <c r="Z18" i="13"/>
  <c r="AA18" i="13"/>
  <c r="AB18" i="13"/>
  <c r="AC18" i="13"/>
  <c r="AD18" i="13"/>
  <c r="AE18" i="13"/>
  <c r="AF18" i="13"/>
  <c r="AG18" i="13"/>
  <c r="X19" i="13"/>
  <c r="Y19" i="13"/>
  <c r="Z19" i="13"/>
  <c r="AA19" i="13"/>
  <c r="AB19" i="13"/>
  <c r="AC19" i="13"/>
  <c r="AD19" i="13"/>
  <c r="AE19" i="13"/>
  <c r="AF19" i="13"/>
  <c r="AG19" i="13"/>
  <c r="X20" i="13"/>
  <c r="Y20" i="13"/>
  <c r="Z20" i="13"/>
  <c r="AA20" i="13"/>
  <c r="AB20" i="13"/>
  <c r="AC20" i="13"/>
  <c r="AD20" i="13"/>
  <c r="AE20" i="13"/>
  <c r="AF20" i="13"/>
  <c r="AG20" i="13"/>
  <c r="X21" i="13"/>
  <c r="Y21" i="13"/>
  <c r="Z21" i="13"/>
  <c r="AA21" i="13"/>
  <c r="AB21" i="13"/>
  <c r="AC21" i="13"/>
  <c r="AD21" i="13"/>
  <c r="AE21" i="13"/>
  <c r="AF21" i="13"/>
  <c r="AG21" i="13"/>
  <c r="X22" i="13"/>
  <c r="Y22" i="13"/>
  <c r="Z22" i="13"/>
  <c r="AA22" i="13"/>
  <c r="AB22" i="13"/>
  <c r="AC22" i="13"/>
  <c r="AD22" i="13"/>
  <c r="AE22" i="13"/>
  <c r="AF22" i="13"/>
  <c r="AG22" i="13"/>
  <c r="X23" i="13"/>
  <c r="Y23" i="13"/>
  <c r="Z23" i="13"/>
  <c r="AA23" i="13"/>
  <c r="AB23" i="13"/>
  <c r="AC23" i="13"/>
  <c r="AD23" i="13"/>
  <c r="AE23" i="13"/>
  <c r="AF23" i="13"/>
  <c r="AG23" i="13"/>
  <c r="X24" i="13"/>
  <c r="Y24" i="13"/>
  <c r="Z24" i="13"/>
  <c r="AA24" i="13"/>
  <c r="AB24" i="13"/>
  <c r="AC24" i="13"/>
  <c r="AD24" i="13"/>
  <c r="AE24" i="13"/>
  <c r="AF24" i="13"/>
  <c r="AG24" i="13"/>
  <c r="X25" i="13"/>
  <c r="Y25" i="13"/>
  <c r="Z25" i="13"/>
  <c r="AA25" i="13"/>
  <c r="AB25" i="13"/>
  <c r="AC25" i="13"/>
  <c r="AD25" i="13"/>
  <c r="AE25" i="13"/>
  <c r="AF25" i="13"/>
  <c r="AG25" i="13"/>
  <c r="X26" i="13"/>
  <c r="Y26" i="13"/>
  <c r="Z26" i="13"/>
  <c r="AA26" i="13"/>
  <c r="AB26" i="13"/>
  <c r="AC26" i="13"/>
  <c r="AD26" i="13"/>
  <c r="AE26" i="13"/>
  <c r="AF26" i="13"/>
  <c r="AG26" i="13"/>
  <c r="X27" i="13"/>
  <c r="Y27" i="13"/>
  <c r="Z27" i="13"/>
  <c r="AA27" i="13"/>
  <c r="AB27" i="13"/>
  <c r="AC27" i="13"/>
  <c r="AD27" i="13"/>
  <c r="AE27" i="13"/>
  <c r="AF27" i="13"/>
  <c r="AG27" i="13"/>
  <c r="X28" i="13"/>
  <c r="Y28" i="13"/>
  <c r="Z28" i="13"/>
  <c r="AA28" i="13"/>
  <c r="AB28" i="13"/>
  <c r="AC28" i="13"/>
  <c r="AD28" i="13"/>
  <c r="AE28" i="13"/>
  <c r="AF28" i="13"/>
  <c r="AG28" i="13"/>
  <c r="X29" i="13"/>
  <c r="Y29" i="13"/>
  <c r="Z29" i="13"/>
  <c r="AA29" i="13"/>
  <c r="AB29" i="13"/>
  <c r="AC29" i="13"/>
  <c r="AD29" i="13"/>
  <c r="AE29" i="13"/>
  <c r="AF29" i="13"/>
  <c r="AG29" i="13"/>
  <c r="X30" i="13"/>
  <c r="Y30" i="13"/>
  <c r="Z30" i="13"/>
  <c r="AA30" i="13"/>
  <c r="AB30" i="13"/>
  <c r="AC30" i="13"/>
  <c r="AD30" i="13"/>
  <c r="AE30" i="13"/>
  <c r="AF30" i="13"/>
  <c r="AG30" i="13"/>
  <c r="X31" i="13"/>
  <c r="Y31" i="13"/>
  <c r="Z31" i="13"/>
  <c r="AA31" i="13"/>
  <c r="AB31" i="13"/>
  <c r="AC31" i="13"/>
  <c r="AD31" i="13"/>
  <c r="AE31" i="13"/>
  <c r="AF31" i="13"/>
  <c r="AG31" i="13"/>
  <c r="X32" i="13"/>
  <c r="Y32" i="13"/>
  <c r="Z32" i="13"/>
  <c r="AA32" i="13"/>
  <c r="AB32" i="13"/>
  <c r="AC32" i="13"/>
  <c r="AD32" i="13"/>
  <c r="AE32" i="13"/>
  <c r="AF32" i="13"/>
  <c r="AG32" i="13"/>
  <c r="X33" i="13"/>
  <c r="Y33" i="13"/>
  <c r="Z33" i="13"/>
  <c r="AA33" i="13"/>
  <c r="AB33" i="13"/>
  <c r="AC33" i="13"/>
  <c r="AD33" i="13"/>
  <c r="AE33" i="13"/>
  <c r="AF33" i="13"/>
  <c r="AG33" i="13"/>
  <c r="X34" i="13"/>
  <c r="Y34" i="13"/>
  <c r="Z34" i="13"/>
  <c r="AA34" i="13"/>
  <c r="AB34" i="13"/>
  <c r="AC34" i="13"/>
  <c r="AD34" i="13"/>
  <c r="AE34" i="13"/>
  <c r="AF34" i="13"/>
  <c r="AG34" i="13"/>
  <c r="X35" i="13"/>
  <c r="Y35" i="13"/>
  <c r="Z35" i="13"/>
  <c r="AA35" i="13"/>
  <c r="AB35" i="13"/>
  <c r="AC35" i="13"/>
  <c r="AD35" i="13"/>
  <c r="AE35" i="13"/>
  <c r="AF35" i="13"/>
  <c r="AG35" i="13"/>
  <c r="X36" i="13"/>
  <c r="Y36" i="13"/>
  <c r="Z36" i="13"/>
  <c r="AA36" i="13"/>
  <c r="AB36" i="13"/>
  <c r="AC36" i="13"/>
  <c r="AD36" i="13"/>
  <c r="AE36" i="13"/>
  <c r="AF36" i="13"/>
  <c r="AG36" i="13"/>
  <c r="X37" i="13"/>
  <c r="Y37" i="13"/>
  <c r="Z37" i="13"/>
  <c r="AA37" i="13"/>
  <c r="AB37" i="13"/>
  <c r="AC37" i="13"/>
  <c r="AD37" i="13"/>
  <c r="AE37" i="13"/>
  <c r="AF37" i="13"/>
  <c r="AG37" i="13"/>
  <c r="X38" i="13"/>
  <c r="Y38" i="13"/>
  <c r="Z38" i="13"/>
  <c r="AA38" i="13"/>
  <c r="AB38" i="13"/>
  <c r="AC38" i="13"/>
  <c r="AD38" i="13"/>
  <c r="AE38" i="13"/>
  <c r="AF38" i="13"/>
  <c r="AG38" i="13"/>
  <c r="X39" i="13"/>
  <c r="Y39" i="13"/>
  <c r="Z39" i="13"/>
  <c r="AA39" i="13"/>
  <c r="AB39" i="13"/>
  <c r="AC39" i="13"/>
  <c r="AD39" i="13"/>
  <c r="AE39" i="13"/>
  <c r="AF39" i="13"/>
  <c r="AG39" i="13"/>
  <c r="X40" i="13"/>
  <c r="Y40" i="13"/>
  <c r="Z40" i="13"/>
  <c r="AA40" i="13"/>
  <c r="AB40" i="13"/>
  <c r="AC40" i="13"/>
  <c r="AD40" i="13"/>
  <c r="AE40" i="13"/>
  <c r="AF40" i="13"/>
  <c r="AG40" i="13"/>
  <c r="X41" i="13"/>
  <c r="Y41" i="13"/>
  <c r="Z41" i="13"/>
  <c r="AA41" i="13"/>
  <c r="AB41" i="13"/>
  <c r="AC41" i="13"/>
  <c r="AD41" i="13"/>
  <c r="AE41" i="13"/>
  <c r="AF41" i="13"/>
  <c r="AG41" i="13"/>
  <c r="X42" i="13"/>
  <c r="Y42" i="13"/>
  <c r="Z42" i="13"/>
  <c r="AA42" i="13"/>
  <c r="AB42" i="13"/>
  <c r="AC42" i="13"/>
  <c r="AD42" i="13"/>
  <c r="AE42" i="13"/>
  <c r="AF42" i="13"/>
  <c r="AG42" i="13"/>
  <c r="X43" i="13"/>
  <c r="Y43" i="13"/>
  <c r="Z43" i="13"/>
  <c r="AA43" i="13"/>
  <c r="AB43" i="13"/>
  <c r="AC43" i="13"/>
  <c r="AD43" i="13"/>
  <c r="AE43" i="13"/>
  <c r="AF43" i="13"/>
  <c r="AG43" i="13"/>
  <c r="X44" i="13"/>
  <c r="Y44" i="13"/>
  <c r="Z44" i="13"/>
  <c r="AA44" i="13"/>
  <c r="AB44" i="13"/>
  <c r="AC44" i="13"/>
  <c r="AD44" i="13"/>
  <c r="AE44" i="13"/>
  <c r="AF44" i="13"/>
  <c r="AG44" i="13"/>
  <c r="X45" i="13"/>
  <c r="Y45" i="13"/>
  <c r="Z45" i="13"/>
  <c r="AA45" i="13"/>
  <c r="AB45" i="13"/>
  <c r="AC45" i="13"/>
  <c r="AD45" i="13"/>
  <c r="AE45" i="13"/>
  <c r="AF45" i="13"/>
  <c r="AG45" i="13"/>
  <c r="X46" i="13"/>
  <c r="Y46" i="13"/>
  <c r="Z46" i="13"/>
  <c r="AA46" i="13"/>
  <c r="AB46" i="13"/>
  <c r="AC46" i="13"/>
  <c r="AD46" i="13"/>
  <c r="AE46" i="13"/>
  <c r="AF46" i="13"/>
  <c r="AG46" i="13"/>
  <c r="X47" i="13"/>
  <c r="Y47" i="13"/>
  <c r="Z47" i="13"/>
  <c r="AA47" i="13"/>
  <c r="AB47" i="13"/>
  <c r="AC47" i="13"/>
  <c r="AD47" i="13"/>
  <c r="AE47" i="13"/>
  <c r="AF47" i="13"/>
  <c r="AG47" i="13"/>
  <c r="X48" i="13"/>
  <c r="Y48" i="13"/>
  <c r="Z48" i="13"/>
  <c r="AA48" i="13"/>
  <c r="AB48" i="13"/>
  <c r="AC48" i="13"/>
  <c r="AD48" i="13"/>
  <c r="AE48" i="13"/>
  <c r="AF48" i="13"/>
  <c r="AG48" i="13"/>
  <c r="X49" i="13"/>
  <c r="Y49" i="13"/>
  <c r="Z49" i="13"/>
  <c r="AA49" i="13"/>
  <c r="AB49" i="13"/>
  <c r="AC49" i="13"/>
  <c r="AD49" i="13"/>
  <c r="AE49" i="13"/>
  <c r="AF49" i="13"/>
  <c r="AG49" i="13"/>
  <c r="X50" i="13"/>
  <c r="Y50" i="13"/>
  <c r="Z50" i="13"/>
  <c r="AA50" i="13"/>
  <c r="AB50" i="13"/>
  <c r="AC50" i="13"/>
  <c r="AD50" i="13"/>
  <c r="AE50" i="13"/>
  <c r="AF50" i="13"/>
  <c r="AG50" i="13"/>
  <c r="X51" i="13"/>
  <c r="Y51" i="13"/>
  <c r="Z51" i="13"/>
  <c r="AA51" i="13"/>
  <c r="AB51" i="13"/>
  <c r="AC51" i="13"/>
  <c r="AD51" i="13"/>
  <c r="AE51" i="13"/>
  <c r="AF51" i="13"/>
  <c r="AG51" i="13"/>
  <c r="X52" i="13"/>
  <c r="Y52" i="13"/>
  <c r="Z52" i="13"/>
  <c r="AA52" i="13"/>
  <c r="AB52" i="13"/>
  <c r="AC52" i="13"/>
  <c r="AD52" i="13"/>
  <c r="AE52" i="13"/>
  <c r="AF52" i="13"/>
  <c r="AG52" i="13"/>
  <c r="X53" i="13"/>
  <c r="Y53" i="13"/>
  <c r="Z53" i="13"/>
  <c r="AA53" i="13"/>
  <c r="AB53" i="13"/>
  <c r="AC53" i="13"/>
  <c r="AD53" i="13"/>
  <c r="AE53" i="13"/>
  <c r="AF53" i="13"/>
  <c r="AG53" i="13"/>
  <c r="X54" i="13"/>
  <c r="Y54" i="13"/>
  <c r="Z54" i="13"/>
  <c r="AA54" i="13"/>
  <c r="AB54" i="13"/>
  <c r="AC54" i="13"/>
  <c r="AD54" i="13"/>
  <c r="AE54" i="13"/>
  <c r="AF54" i="13"/>
  <c r="AG54" i="13"/>
  <c r="X55" i="13"/>
  <c r="Y55" i="13"/>
  <c r="Z55" i="13"/>
  <c r="AA55" i="13"/>
  <c r="AB55" i="13"/>
  <c r="AC55" i="13"/>
  <c r="AD55" i="13"/>
  <c r="AE55" i="13"/>
  <c r="AF55" i="13"/>
  <c r="AG55" i="13"/>
  <c r="X56" i="13"/>
  <c r="Y56" i="13"/>
  <c r="Z56" i="13"/>
  <c r="AA56" i="13"/>
  <c r="AB56" i="13"/>
  <c r="AC56" i="13"/>
  <c r="AD56" i="13"/>
  <c r="AE56" i="13"/>
  <c r="AF56" i="13"/>
  <c r="AG56" i="13"/>
  <c r="X57" i="13"/>
  <c r="Y57" i="13"/>
  <c r="Z57" i="13"/>
  <c r="AA57" i="13"/>
  <c r="AB57" i="13"/>
  <c r="AC57" i="13"/>
  <c r="AD57" i="13"/>
  <c r="AE57" i="13"/>
  <c r="AF57" i="13"/>
  <c r="AG57" i="13"/>
  <c r="X58" i="13"/>
  <c r="Y58" i="13"/>
  <c r="Z58" i="13"/>
  <c r="AA58" i="13"/>
  <c r="AB58" i="13"/>
  <c r="AC58" i="13"/>
  <c r="AD58" i="13"/>
  <c r="AE58" i="13"/>
  <c r="AF58" i="13"/>
  <c r="AG58" i="13"/>
  <c r="X59" i="13"/>
  <c r="Y59" i="13"/>
  <c r="Z59" i="13"/>
  <c r="AA59" i="13"/>
  <c r="AB59" i="13"/>
  <c r="AC59" i="13"/>
  <c r="AD59" i="13"/>
  <c r="AE59" i="13"/>
  <c r="AF59" i="13"/>
  <c r="AG59" i="13"/>
  <c r="X60" i="13"/>
  <c r="Y60" i="13"/>
  <c r="Z60" i="13"/>
  <c r="AA60" i="13"/>
  <c r="AB60" i="13"/>
  <c r="AC60" i="13"/>
  <c r="AD60" i="13"/>
  <c r="AE60" i="13"/>
  <c r="AF60" i="13"/>
  <c r="AG60" i="13"/>
  <c r="X61" i="13"/>
  <c r="Y61" i="13"/>
  <c r="Z61" i="13"/>
  <c r="AA61" i="13"/>
  <c r="AB61" i="13"/>
  <c r="AC61" i="13"/>
  <c r="AD61" i="13"/>
  <c r="AE61" i="13"/>
  <c r="AF61" i="13"/>
  <c r="AG61" i="13"/>
  <c r="X62" i="13"/>
  <c r="Y62" i="13"/>
  <c r="Z62" i="13"/>
  <c r="AA62" i="13"/>
  <c r="AB62" i="13"/>
  <c r="AC62" i="13"/>
  <c r="AD62" i="13"/>
  <c r="AE62" i="13"/>
  <c r="AF62" i="13"/>
  <c r="AG62" i="13"/>
  <c r="X63" i="13"/>
  <c r="Y63" i="13"/>
  <c r="Z63" i="13"/>
  <c r="AA63" i="13"/>
  <c r="AB63" i="13"/>
  <c r="AC63" i="13"/>
  <c r="AD63" i="13"/>
  <c r="AE63" i="13"/>
  <c r="AF63" i="13"/>
  <c r="AG63" i="13"/>
  <c r="X64" i="13"/>
  <c r="Y64" i="13"/>
  <c r="Z64" i="13"/>
  <c r="AA64" i="13"/>
  <c r="AB64" i="13"/>
  <c r="AC64" i="13"/>
  <c r="AD64" i="13"/>
  <c r="AE64" i="13"/>
  <c r="AF64" i="13"/>
  <c r="AG64" i="13"/>
  <c r="X65" i="13"/>
  <c r="Y65" i="13"/>
  <c r="Z65" i="13"/>
  <c r="AA65" i="13"/>
  <c r="AB65" i="13"/>
  <c r="AC65" i="13"/>
  <c r="AD65" i="13"/>
  <c r="AE65" i="13"/>
  <c r="AF65" i="13"/>
  <c r="AG65" i="13"/>
  <c r="X66" i="13"/>
  <c r="Y66" i="13"/>
  <c r="Z66" i="13"/>
  <c r="AA66" i="13"/>
  <c r="AB66" i="13"/>
  <c r="AC66" i="13"/>
  <c r="AD66" i="13"/>
  <c r="AE66" i="13"/>
  <c r="AF66" i="13"/>
  <c r="AG66" i="13"/>
  <c r="X67" i="13"/>
  <c r="Y67" i="13"/>
  <c r="Z67" i="13"/>
  <c r="AA67" i="13"/>
  <c r="AB67" i="13"/>
  <c r="AC67" i="13"/>
  <c r="AD67" i="13"/>
  <c r="AE67" i="13"/>
  <c r="AF67" i="13"/>
  <c r="AG67" i="13"/>
  <c r="X68" i="13"/>
  <c r="Y68" i="13"/>
  <c r="Z68" i="13"/>
  <c r="AA68" i="13"/>
  <c r="AB68" i="13"/>
  <c r="AC68" i="13"/>
  <c r="AD68" i="13"/>
  <c r="AE68" i="13"/>
  <c r="AF68" i="13"/>
  <c r="AG68" i="13"/>
  <c r="X69" i="13"/>
  <c r="Y69" i="13"/>
  <c r="Z69" i="13"/>
  <c r="AA69" i="13"/>
  <c r="AB69" i="13"/>
  <c r="AC69" i="13"/>
  <c r="AD69" i="13"/>
  <c r="AE69" i="13"/>
  <c r="AF69" i="13"/>
  <c r="AG69" i="13"/>
  <c r="X70" i="13"/>
  <c r="Y70" i="13"/>
  <c r="Z70" i="13"/>
  <c r="AA70" i="13"/>
  <c r="AB70" i="13"/>
  <c r="AC70" i="13"/>
  <c r="AD70" i="13"/>
  <c r="AE70" i="13"/>
  <c r="AF70" i="13"/>
  <c r="AG70" i="13"/>
  <c r="X71" i="13"/>
  <c r="Y71" i="13"/>
  <c r="Z71" i="13"/>
  <c r="AA71" i="13"/>
  <c r="AB71" i="13"/>
  <c r="AC71" i="13"/>
  <c r="AD71" i="13"/>
  <c r="AE71" i="13"/>
  <c r="AF71" i="13"/>
  <c r="AG71" i="13"/>
  <c r="X72" i="13"/>
  <c r="Y72" i="13"/>
  <c r="Z72" i="13"/>
  <c r="AA72" i="13"/>
  <c r="AB72" i="13"/>
  <c r="AC72" i="13"/>
  <c r="AD72" i="13"/>
  <c r="AE72" i="13"/>
  <c r="AF72" i="13"/>
  <c r="AG72" i="13"/>
  <c r="X73" i="13"/>
  <c r="Y73" i="13"/>
  <c r="Z73" i="13"/>
  <c r="AA73" i="13"/>
  <c r="AB73" i="13"/>
  <c r="AC73" i="13"/>
  <c r="AD73" i="13"/>
  <c r="AE73" i="13"/>
  <c r="AF73" i="13"/>
  <c r="AG73" i="13"/>
  <c r="X74" i="13"/>
  <c r="Y74" i="13"/>
  <c r="Z74" i="13"/>
  <c r="AA74" i="13"/>
  <c r="AB74" i="13"/>
  <c r="AC74" i="13"/>
  <c r="AD74" i="13"/>
  <c r="AE74" i="13"/>
  <c r="AF74" i="13"/>
  <c r="AG74" i="13"/>
  <c r="X75" i="13"/>
  <c r="Y75" i="13"/>
  <c r="Z75" i="13"/>
  <c r="AA75" i="13"/>
  <c r="AB75" i="13"/>
  <c r="AC75" i="13"/>
  <c r="AD75" i="13"/>
  <c r="AE75" i="13"/>
  <c r="AF75" i="13"/>
  <c r="AG75" i="13"/>
  <c r="X76" i="13"/>
  <c r="Y76" i="13"/>
  <c r="Z76" i="13"/>
  <c r="AA76" i="13"/>
  <c r="AB76" i="13"/>
  <c r="AC76" i="13"/>
  <c r="AD76" i="13"/>
  <c r="AE76" i="13"/>
  <c r="AF76" i="13"/>
  <c r="AG76" i="13"/>
  <c r="X77" i="13"/>
  <c r="Y77" i="13"/>
  <c r="Z77" i="13"/>
  <c r="AA77" i="13"/>
  <c r="AB77" i="13"/>
  <c r="AC77" i="13"/>
  <c r="AD77" i="13"/>
  <c r="AE77" i="13"/>
  <c r="AF77" i="13"/>
  <c r="AG77" i="13"/>
  <c r="X78" i="13"/>
  <c r="Y78" i="13"/>
  <c r="Z78" i="13"/>
  <c r="AA78" i="13"/>
  <c r="AB78" i="13"/>
  <c r="AC78" i="13"/>
  <c r="AD78" i="13"/>
  <c r="AE78" i="13"/>
  <c r="AF78" i="13"/>
  <c r="AG78" i="13"/>
  <c r="X79" i="13"/>
  <c r="Y79" i="13"/>
  <c r="Z79" i="13"/>
  <c r="AA79" i="13"/>
  <c r="AB79" i="13"/>
  <c r="AC79" i="13"/>
  <c r="AD79" i="13"/>
  <c r="AE79" i="13"/>
  <c r="AF79" i="13"/>
  <c r="AG79" i="13"/>
  <c r="X80" i="13"/>
  <c r="Y80" i="13"/>
  <c r="Z80" i="13"/>
  <c r="AA80" i="13"/>
  <c r="AB80" i="13"/>
  <c r="AC80" i="13"/>
  <c r="AD80" i="13"/>
  <c r="AE80" i="13"/>
  <c r="AF80" i="13"/>
  <c r="AG80" i="13"/>
  <c r="X81" i="13"/>
  <c r="Y81" i="13"/>
  <c r="Z81" i="13"/>
  <c r="AA81" i="13"/>
  <c r="AB81" i="13"/>
  <c r="AC81" i="13"/>
  <c r="AD81" i="13"/>
  <c r="AE81" i="13"/>
  <c r="AF81" i="13"/>
  <c r="AG81" i="13"/>
  <c r="X82" i="13"/>
  <c r="Y82" i="13"/>
  <c r="Z82" i="13"/>
  <c r="AA82" i="13"/>
  <c r="AB82" i="13"/>
  <c r="AC82" i="13"/>
  <c r="AD82" i="13"/>
  <c r="AE82" i="13"/>
  <c r="AF82" i="13"/>
  <c r="AG82" i="13"/>
  <c r="X83" i="13"/>
  <c r="Y83" i="13"/>
  <c r="Z83" i="13"/>
  <c r="AA83" i="13"/>
  <c r="AB83" i="13"/>
  <c r="AC83" i="13"/>
  <c r="AD83" i="13"/>
  <c r="AE83" i="13"/>
  <c r="AF83" i="13"/>
  <c r="AG83" i="13"/>
  <c r="X84" i="13"/>
  <c r="Y84" i="13"/>
  <c r="Z84" i="13"/>
  <c r="AA84" i="13"/>
  <c r="AB84" i="13"/>
  <c r="AC84" i="13"/>
  <c r="AD84" i="13"/>
  <c r="AE84" i="13"/>
  <c r="AF84" i="13"/>
  <c r="AG84" i="13"/>
  <c r="X85" i="13"/>
  <c r="Y85" i="13"/>
  <c r="Z85" i="13"/>
  <c r="AA85" i="13"/>
  <c r="AB85" i="13"/>
  <c r="AC85" i="13"/>
  <c r="AD85" i="13"/>
  <c r="AE85" i="13"/>
  <c r="AF85" i="13"/>
  <c r="AG85" i="13"/>
  <c r="X86" i="13"/>
  <c r="Y86" i="13"/>
  <c r="Z86" i="13"/>
  <c r="AA86" i="13"/>
  <c r="AB86" i="13"/>
  <c r="AC86" i="13"/>
  <c r="AD86" i="13"/>
  <c r="AE86" i="13"/>
  <c r="AF86" i="13"/>
  <c r="AG86" i="13"/>
  <c r="X87" i="13"/>
  <c r="Y87" i="13"/>
  <c r="Z87" i="13"/>
  <c r="AA87" i="13"/>
  <c r="AB87" i="13"/>
  <c r="AC87" i="13"/>
  <c r="AD87" i="13"/>
  <c r="AE87" i="13"/>
  <c r="AF87" i="13"/>
  <c r="AG87" i="13"/>
  <c r="X88" i="13"/>
  <c r="Y88" i="13"/>
  <c r="Z88" i="13"/>
  <c r="AA88" i="13"/>
  <c r="AB88" i="13"/>
  <c r="AC88" i="13"/>
  <c r="AD88" i="13"/>
  <c r="AE88" i="13"/>
  <c r="AF88" i="13"/>
  <c r="AG88" i="13"/>
  <c r="X89" i="13"/>
  <c r="Y89" i="13"/>
  <c r="Z89" i="13"/>
  <c r="AA89" i="13"/>
  <c r="AB89" i="13"/>
  <c r="AC89" i="13"/>
  <c r="AD89" i="13"/>
  <c r="AE89" i="13"/>
  <c r="AF89" i="13"/>
  <c r="AG89" i="13"/>
  <c r="X90" i="13"/>
  <c r="Y90" i="13"/>
  <c r="Z90" i="13"/>
  <c r="AA90" i="13"/>
  <c r="AB90" i="13"/>
  <c r="AC90" i="13"/>
  <c r="AD90" i="13"/>
  <c r="AE90" i="13"/>
  <c r="AF90" i="13"/>
  <c r="AG90" i="13"/>
  <c r="X91" i="13"/>
  <c r="Y91" i="13"/>
  <c r="Z91" i="13"/>
  <c r="AA91" i="13"/>
  <c r="AB91" i="13"/>
  <c r="AC91" i="13"/>
  <c r="AD91" i="13"/>
  <c r="AE91" i="13"/>
  <c r="AF91" i="13"/>
  <c r="AG91" i="13"/>
  <c r="X92" i="13"/>
  <c r="Y92" i="13"/>
  <c r="Z92" i="13"/>
  <c r="AA92" i="13"/>
  <c r="AB92" i="13"/>
  <c r="AC92" i="13"/>
  <c r="AD92" i="13"/>
  <c r="AE92" i="13"/>
  <c r="AF92" i="13"/>
  <c r="AG92" i="13"/>
  <c r="X93" i="13"/>
  <c r="Y93" i="13"/>
  <c r="Z93" i="13"/>
  <c r="AA93" i="13"/>
  <c r="AB93" i="13"/>
  <c r="AC93" i="13"/>
  <c r="AD93" i="13"/>
  <c r="AE93" i="13"/>
  <c r="AF93" i="13"/>
  <c r="AG93" i="13"/>
  <c r="X94" i="13"/>
  <c r="Y94" i="13"/>
  <c r="Z94" i="13"/>
  <c r="AA94" i="13"/>
  <c r="AB94" i="13"/>
  <c r="AC94" i="13"/>
  <c r="AD94" i="13"/>
  <c r="AE94" i="13"/>
  <c r="AF94" i="13"/>
  <c r="AG94" i="13"/>
  <c r="X95" i="13"/>
  <c r="Y95" i="13"/>
  <c r="Z95" i="13"/>
  <c r="AA95" i="13"/>
  <c r="AB95" i="13"/>
  <c r="AC95" i="13"/>
  <c r="AD95" i="13"/>
  <c r="AE95" i="13"/>
  <c r="AF95" i="13"/>
  <c r="AG95" i="13"/>
  <c r="X96" i="13"/>
  <c r="Y96" i="13"/>
  <c r="Z96" i="13"/>
  <c r="AA96" i="13"/>
  <c r="AB96" i="13"/>
  <c r="AC96" i="13"/>
  <c r="AD96" i="13"/>
  <c r="AE96" i="13"/>
  <c r="AF96" i="13"/>
  <c r="AG96" i="13"/>
  <c r="X97" i="13"/>
  <c r="Y97" i="13"/>
  <c r="Z97" i="13"/>
  <c r="AA97" i="13"/>
  <c r="AB97" i="13"/>
  <c r="AC97" i="13"/>
  <c r="AD97" i="13"/>
  <c r="AE97" i="13"/>
  <c r="AF97" i="13"/>
  <c r="AG97" i="13"/>
  <c r="X98" i="13"/>
  <c r="Y98" i="13"/>
  <c r="Z98" i="13"/>
  <c r="AA98" i="13"/>
  <c r="AB98" i="13"/>
  <c r="AC98" i="13"/>
  <c r="AD98" i="13"/>
  <c r="AE98" i="13"/>
  <c r="AF98" i="13"/>
  <c r="AG98" i="13"/>
  <c r="X99" i="13"/>
  <c r="Y99" i="13"/>
  <c r="Z99" i="13"/>
  <c r="AA99" i="13"/>
  <c r="AB99" i="13"/>
  <c r="AC99" i="13"/>
  <c r="AD99" i="13"/>
  <c r="AE99" i="13"/>
  <c r="AF99" i="13"/>
  <c r="AG99" i="13"/>
  <c r="X100" i="13"/>
  <c r="Y100" i="13"/>
  <c r="Z100" i="13"/>
  <c r="AA100" i="13"/>
  <c r="AB100" i="13"/>
  <c r="AC100" i="13"/>
  <c r="AD100" i="13"/>
  <c r="AE100" i="13"/>
  <c r="AF100" i="13"/>
  <c r="AG100" i="13"/>
  <c r="X101" i="13"/>
  <c r="Y101" i="13"/>
  <c r="Z101" i="13"/>
  <c r="AA101" i="13"/>
  <c r="AB101" i="13"/>
  <c r="AC101" i="13"/>
  <c r="AD101" i="13"/>
  <c r="AE101" i="13"/>
  <c r="AF101" i="13"/>
  <c r="AG101" i="13"/>
  <c r="X102" i="13"/>
  <c r="Y102" i="13"/>
  <c r="Z102" i="13"/>
  <c r="AA102" i="13"/>
  <c r="AB102" i="13"/>
  <c r="AC102" i="13"/>
  <c r="AD102" i="13"/>
  <c r="AE102" i="13"/>
  <c r="AF102" i="13"/>
  <c r="AG102" i="13"/>
  <c r="X103" i="13"/>
  <c r="Y103" i="13"/>
  <c r="Z103" i="13"/>
  <c r="AA103" i="13"/>
  <c r="AB103" i="13"/>
  <c r="AC103" i="13"/>
  <c r="AD103" i="13"/>
  <c r="AE103" i="13"/>
  <c r="AF103" i="13"/>
  <c r="AG103" i="13"/>
  <c r="X104" i="13"/>
  <c r="Y104" i="13"/>
  <c r="Z104" i="13"/>
  <c r="AA104" i="13"/>
  <c r="AB104" i="13"/>
  <c r="AC104" i="13"/>
  <c r="AD104" i="13"/>
  <c r="AE104" i="13"/>
  <c r="AF104" i="13"/>
  <c r="AG104" i="13"/>
  <c r="X105" i="13"/>
  <c r="Y105" i="13"/>
  <c r="Z105" i="13"/>
  <c r="AA105" i="13"/>
  <c r="AB105" i="13"/>
  <c r="AC105" i="13"/>
  <c r="AD105" i="13"/>
  <c r="AE105" i="13"/>
  <c r="AF105" i="13"/>
  <c r="AG105" i="13"/>
  <c r="X106" i="13"/>
  <c r="Y106" i="13"/>
  <c r="Z106" i="13"/>
  <c r="AA106" i="13"/>
  <c r="AB106" i="13"/>
  <c r="AC106" i="13"/>
  <c r="AD106" i="13"/>
  <c r="AE106" i="13"/>
  <c r="AF106" i="13"/>
  <c r="AG106" i="13"/>
  <c r="X107" i="13"/>
  <c r="Y107" i="13"/>
  <c r="Z107" i="13"/>
  <c r="AA107" i="13"/>
  <c r="AB107" i="13"/>
  <c r="AC107" i="13"/>
  <c r="AD107" i="13"/>
  <c r="AE107" i="13"/>
  <c r="AF107" i="13"/>
  <c r="AG107" i="13"/>
  <c r="X108" i="13"/>
  <c r="Y108" i="13"/>
  <c r="Z108" i="13"/>
  <c r="AA108" i="13"/>
  <c r="AB108" i="13"/>
  <c r="AC108" i="13"/>
  <c r="AD108" i="13"/>
  <c r="AE108" i="13"/>
  <c r="AF108" i="13"/>
  <c r="AG108" i="13"/>
  <c r="X109" i="13"/>
  <c r="Y109" i="13"/>
  <c r="Z109" i="13"/>
  <c r="AA109" i="13"/>
  <c r="AB109" i="13"/>
  <c r="AC109" i="13"/>
  <c r="AD109" i="13"/>
  <c r="AE109" i="13"/>
  <c r="AF109" i="13"/>
  <c r="AG109" i="13"/>
  <c r="X110" i="13"/>
  <c r="Y110" i="13"/>
  <c r="Z110" i="13"/>
  <c r="AA110" i="13"/>
  <c r="AB110" i="13"/>
  <c r="AC110" i="13"/>
  <c r="AD110" i="13"/>
  <c r="AE110" i="13"/>
  <c r="AF110" i="13"/>
  <c r="AG110" i="13"/>
  <c r="X111" i="13"/>
  <c r="Y111" i="13"/>
  <c r="Z111" i="13"/>
  <c r="AA111" i="13"/>
  <c r="AB111" i="13"/>
  <c r="AC111" i="13"/>
  <c r="AD111" i="13"/>
  <c r="AE111" i="13"/>
  <c r="AF111" i="13"/>
  <c r="AG111" i="13"/>
  <c r="X112" i="13"/>
  <c r="Y112" i="13"/>
  <c r="Z112" i="13"/>
  <c r="AA112" i="13"/>
  <c r="AB112" i="13"/>
  <c r="AC112" i="13"/>
  <c r="AD112" i="13"/>
  <c r="AE112" i="13"/>
  <c r="AF112" i="13"/>
  <c r="AG112" i="13"/>
  <c r="X113" i="13"/>
  <c r="Y113" i="13"/>
  <c r="Z113" i="13"/>
  <c r="AA113" i="13"/>
  <c r="AB113" i="13"/>
  <c r="AC113" i="13"/>
  <c r="AD113" i="13"/>
  <c r="AE113" i="13"/>
  <c r="AF113" i="13"/>
  <c r="AG113" i="13"/>
  <c r="X114" i="13"/>
  <c r="Y114" i="13"/>
  <c r="Z114" i="13"/>
  <c r="AA114" i="13"/>
  <c r="AB114" i="13"/>
  <c r="AC114" i="13"/>
  <c r="AD114" i="13"/>
  <c r="AE114" i="13"/>
  <c r="AF114" i="13"/>
  <c r="AG114" i="13"/>
  <c r="X115" i="13"/>
  <c r="Y115" i="13"/>
  <c r="Z115" i="13"/>
  <c r="AA115" i="13"/>
  <c r="AB115" i="13"/>
  <c r="AC115" i="13"/>
  <c r="AD115" i="13"/>
  <c r="AE115" i="13"/>
  <c r="AF115" i="13"/>
  <c r="AG115" i="13"/>
  <c r="X116" i="13"/>
  <c r="Y116" i="13"/>
  <c r="Z116" i="13"/>
  <c r="AA116" i="13"/>
  <c r="AB116" i="13"/>
  <c r="AC116" i="13"/>
  <c r="AD116" i="13"/>
  <c r="AE116" i="13"/>
  <c r="AF116" i="13"/>
  <c r="AG116" i="13"/>
  <c r="X117" i="13"/>
  <c r="Y117" i="13"/>
  <c r="Z117" i="13"/>
  <c r="AA117" i="13"/>
  <c r="AB117" i="13"/>
  <c r="AC117" i="13"/>
  <c r="AD117" i="13"/>
  <c r="AE117" i="13"/>
  <c r="AF117" i="13"/>
  <c r="AG117" i="13"/>
  <c r="X118" i="13"/>
  <c r="Y118" i="13"/>
  <c r="Z118" i="13"/>
  <c r="AA118" i="13"/>
  <c r="AB118" i="13"/>
  <c r="AC118" i="13"/>
  <c r="AD118" i="13"/>
  <c r="AE118" i="13"/>
  <c r="AF118" i="13"/>
  <c r="AG118" i="13"/>
  <c r="X119" i="13"/>
  <c r="Y119" i="13"/>
  <c r="Z119" i="13"/>
  <c r="AA119" i="13"/>
  <c r="AB119" i="13"/>
  <c r="AC119" i="13"/>
  <c r="AD119" i="13"/>
  <c r="AE119" i="13"/>
  <c r="AF119" i="13"/>
  <c r="AG119" i="13"/>
  <c r="X120" i="13"/>
  <c r="Y120" i="13"/>
  <c r="Z120" i="13"/>
  <c r="AA120" i="13"/>
  <c r="AB120" i="13"/>
  <c r="AC120" i="13"/>
  <c r="AD120" i="13"/>
  <c r="AE120" i="13"/>
  <c r="AF120" i="13"/>
  <c r="AG120" i="13"/>
  <c r="X121" i="13"/>
  <c r="Y121" i="13"/>
  <c r="Z121" i="13"/>
  <c r="AA121" i="13"/>
  <c r="AB121" i="13"/>
  <c r="AC121" i="13"/>
  <c r="AD121" i="13"/>
  <c r="AE121" i="13"/>
  <c r="AF121" i="13"/>
  <c r="AG121" i="13"/>
  <c r="X122" i="13"/>
  <c r="Y122" i="13"/>
  <c r="Z122" i="13"/>
  <c r="AA122" i="13"/>
  <c r="AB122" i="13"/>
  <c r="AC122" i="13"/>
  <c r="AD122" i="13"/>
  <c r="AE122" i="13"/>
  <c r="AF122" i="13"/>
  <c r="AG122" i="13"/>
  <c r="X123" i="13"/>
  <c r="Y123" i="13"/>
  <c r="Z123" i="13"/>
  <c r="AA123" i="13"/>
  <c r="AB123" i="13"/>
  <c r="AC123" i="13"/>
  <c r="AD123" i="13"/>
  <c r="AE123" i="13"/>
  <c r="AF123" i="13"/>
  <c r="AG123" i="13"/>
  <c r="X124" i="13"/>
  <c r="Y124" i="13"/>
  <c r="Z124" i="13"/>
  <c r="AA124" i="13"/>
  <c r="AB124" i="13"/>
  <c r="AC124" i="13"/>
  <c r="AD124" i="13"/>
  <c r="AE124" i="13"/>
  <c r="AF124" i="13"/>
  <c r="AG124" i="13"/>
  <c r="X125" i="13"/>
  <c r="Y125" i="13"/>
  <c r="Z125" i="13"/>
  <c r="AA125" i="13"/>
  <c r="AB125" i="13"/>
  <c r="AC125" i="13"/>
  <c r="AD125" i="13"/>
  <c r="AE125" i="13"/>
  <c r="AF125" i="13"/>
  <c r="AG125" i="13"/>
  <c r="X126" i="13"/>
  <c r="Y126" i="13"/>
  <c r="Z126" i="13"/>
  <c r="AA126" i="13"/>
  <c r="AB126" i="13"/>
  <c r="AC126" i="13"/>
  <c r="AD126" i="13"/>
  <c r="AE126" i="13"/>
  <c r="AF126" i="13"/>
  <c r="AG126" i="13"/>
  <c r="X127" i="13"/>
  <c r="Y127" i="13"/>
  <c r="Z127" i="13"/>
  <c r="AA127" i="13"/>
  <c r="AB127" i="13"/>
  <c r="AC127" i="13"/>
  <c r="AD127" i="13"/>
  <c r="AE127" i="13"/>
  <c r="AF127" i="13"/>
  <c r="AG127" i="13"/>
  <c r="X128" i="13"/>
  <c r="Y128" i="13"/>
  <c r="Z128" i="13"/>
  <c r="AA128" i="13"/>
  <c r="AB128" i="13"/>
  <c r="AC128" i="13"/>
  <c r="AD128" i="13"/>
  <c r="AE128" i="13"/>
  <c r="AF128" i="13"/>
  <c r="AG128" i="13"/>
  <c r="X129" i="13"/>
  <c r="Y129" i="13"/>
  <c r="Z129" i="13"/>
  <c r="AA129" i="13"/>
  <c r="AB129" i="13"/>
  <c r="AC129" i="13"/>
  <c r="AD129" i="13"/>
  <c r="AE129" i="13"/>
  <c r="AF129" i="13"/>
  <c r="AG129" i="13"/>
  <c r="X130" i="13"/>
  <c r="Y130" i="13"/>
  <c r="Z130" i="13"/>
  <c r="AA130" i="13"/>
  <c r="AB130" i="13"/>
  <c r="AC130" i="13"/>
  <c r="AD130" i="13"/>
  <c r="AE130" i="13"/>
  <c r="AF130" i="13"/>
  <c r="AG130" i="13"/>
  <c r="X131" i="13"/>
  <c r="Y131" i="13"/>
  <c r="Z131" i="13"/>
  <c r="AA131" i="13"/>
  <c r="AB131" i="13"/>
  <c r="AC131" i="13"/>
  <c r="AD131" i="13"/>
  <c r="AE131" i="13"/>
  <c r="AF131" i="13"/>
  <c r="AG131" i="13"/>
  <c r="X132" i="13"/>
  <c r="Y132" i="13"/>
  <c r="Z132" i="13"/>
  <c r="AA132" i="13"/>
  <c r="AB132" i="13"/>
  <c r="AC132" i="13"/>
  <c r="AD132" i="13"/>
  <c r="AE132" i="13"/>
  <c r="AF132" i="13"/>
  <c r="AG132" i="13"/>
  <c r="X133" i="13"/>
  <c r="Y133" i="13"/>
  <c r="Z133" i="13"/>
  <c r="AA133" i="13"/>
  <c r="AB133" i="13"/>
  <c r="AC133" i="13"/>
  <c r="AD133" i="13"/>
  <c r="AE133" i="13"/>
  <c r="AF133" i="13"/>
  <c r="AG133" i="13"/>
  <c r="X134" i="13"/>
  <c r="Y134" i="13"/>
  <c r="Z134" i="13"/>
  <c r="AA134" i="13"/>
  <c r="AB134" i="13"/>
  <c r="AC134" i="13"/>
  <c r="AD134" i="13"/>
  <c r="AE134" i="13"/>
  <c r="AF134" i="13"/>
  <c r="AG134" i="13"/>
  <c r="X135" i="13"/>
  <c r="Y135" i="13"/>
  <c r="Z135" i="13"/>
  <c r="AA135" i="13"/>
  <c r="AB135" i="13"/>
  <c r="AC135" i="13"/>
  <c r="AD135" i="13"/>
  <c r="AE135" i="13"/>
  <c r="AF135" i="13"/>
  <c r="AG135" i="13"/>
  <c r="X136" i="13"/>
  <c r="Y136" i="13"/>
  <c r="Z136" i="13"/>
  <c r="AA136" i="13"/>
  <c r="AB136" i="13"/>
  <c r="AC136" i="13"/>
  <c r="AD136" i="13"/>
  <c r="AE136" i="13"/>
  <c r="AF136" i="13"/>
  <c r="AG136" i="13"/>
  <c r="X137" i="13"/>
  <c r="Y137" i="13"/>
  <c r="Z137" i="13"/>
  <c r="AA137" i="13"/>
  <c r="AB137" i="13"/>
  <c r="AC137" i="13"/>
  <c r="AD137" i="13"/>
  <c r="AE137" i="13"/>
  <c r="AF137" i="13"/>
  <c r="AG137" i="13"/>
  <c r="X138" i="13"/>
  <c r="Y138" i="13"/>
  <c r="Z138" i="13"/>
  <c r="AA138" i="13"/>
  <c r="AB138" i="13"/>
  <c r="AC138" i="13"/>
  <c r="AD138" i="13"/>
  <c r="AE138" i="13"/>
  <c r="AF138" i="13"/>
  <c r="AG138" i="13"/>
  <c r="X139" i="13"/>
  <c r="Y139" i="13"/>
  <c r="Z139" i="13"/>
  <c r="AA139" i="13"/>
  <c r="AB139" i="13"/>
  <c r="AC139" i="13"/>
  <c r="AD139" i="13"/>
  <c r="AE139" i="13"/>
  <c r="AF139" i="13"/>
  <c r="AG139" i="13"/>
  <c r="X140" i="13"/>
  <c r="Y140" i="13"/>
  <c r="Z140" i="13"/>
  <c r="AA140" i="13"/>
  <c r="AB140" i="13"/>
  <c r="AC140" i="13"/>
  <c r="AD140" i="13"/>
  <c r="AE140" i="13"/>
  <c r="AF140" i="13"/>
  <c r="AG140" i="13"/>
  <c r="X141" i="13"/>
  <c r="Y141" i="13"/>
  <c r="Z141" i="13"/>
  <c r="AA141" i="13"/>
  <c r="AB141" i="13"/>
  <c r="AC141" i="13"/>
  <c r="AD141" i="13"/>
  <c r="AE141" i="13"/>
  <c r="AF141" i="13"/>
  <c r="AG141" i="13"/>
  <c r="X142" i="13"/>
  <c r="Y142" i="13"/>
  <c r="Z142" i="13"/>
  <c r="AA142" i="13"/>
  <c r="AB142" i="13"/>
  <c r="AC142" i="13"/>
  <c r="AD142" i="13"/>
  <c r="AE142" i="13"/>
  <c r="AF142" i="13"/>
  <c r="AG142" i="13"/>
  <c r="X143" i="13"/>
  <c r="Y143" i="13"/>
  <c r="Z143" i="13"/>
  <c r="AA143" i="13"/>
  <c r="AB143" i="13"/>
  <c r="AC143" i="13"/>
  <c r="AD143" i="13"/>
  <c r="AE143" i="13"/>
  <c r="AF143" i="13"/>
  <c r="AG143" i="13"/>
  <c r="X144" i="13"/>
  <c r="Y144" i="13"/>
  <c r="Z144" i="13"/>
  <c r="AA144" i="13"/>
  <c r="AB144" i="13"/>
  <c r="AC144" i="13"/>
  <c r="AD144" i="13"/>
  <c r="AE144" i="13"/>
  <c r="AF144" i="13"/>
  <c r="AG144" i="13"/>
  <c r="X145" i="13"/>
  <c r="Y145" i="13"/>
  <c r="Z145" i="13"/>
  <c r="AA145" i="13"/>
  <c r="AB145" i="13"/>
  <c r="AC145" i="13"/>
  <c r="AD145" i="13"/>
  <c r="AE145" i="13"/>
  <c r="AF145" i="13"/>
  <c r="AG145" i="13"/>
  <c r="X146" i="13"/>
  <c r="Y146" i="13"/>
  <c r="Z146" i="13"/>
  <c r="AA146" i="13"/>
  <c r="AB146" i="13"/>
  <c r="AC146" i="13"/>
  <c r="AD146" i="13"/>
  <c r="AE146" i="13"/>
  <c r="AF146" i="13"/>
  <c r="AG146" i="13"/>
  <c r="X147" i="13"/>
  <c r="Y147" i="13"/>
  <c r="Z147" i="13"/>
  <c r="AA147" i="13"/>
  <c r="AB147" i="13"/>
  <c r="AC147" i="13"/>
  <c r="AD147" i="13"/>
  <c r="AE147" i="13"/>
  <c r="AF147" i="13"/>
  <c r="AG147" i="13"/>
  <c r="X148" i="13"/>
  <c r="Y148" i="13"/>
  <c r="Z148" i="13"/>
  <c r="AA148" i="13"/>
  <c r="AB148" i="13"/>
  <c r="AC148" i="13"/>
  <c r="AD148" i="13"/>
  <c r="AE148" i="13"/>
  <c r="AF148" i="13"/>
  <c r="AG148" i="13"/>
  <c r="X149" i="13"/>
  <c r="Y149" i="13"/>
  <c r="Z149" i="13"/>
  <c r="AA149" i="13"/>
  <c r="AB149" i="13"/>
  <c r="AC149" i="13"/>
  <c r="AD149" i="13"/>
  <c r="AE149" i="13"/>
  <c r="AF149" i="13"/>
  <c r="AG149" i="13"/>
  <c r="X150" i="13"/>
  <c r="Y150" i="13"/>
  <c r="Z150" i="13"/>
  <c r="AA150" i="13"/>
  <c r="AB150" i="13"/>
  <c r="AC150" i="13"/>
  <c r="AD150" i="13"/>
  <c r="AE150" i="13"/>
  <c r="AF150" i="13"/>
  <c r="AG150" i="13"/>
  <c r="X151" i="13"/>
  <c r="Y151" i="13"/>
  <c r="Z151" i="13"/>
  <c r="AA151" i="13"/>
  <c r="AB151" i="13"/>
  <c r="AC151" i="13"/>
  <c r="AD151" i="13"/>
  <c r="AE151" i="13"/>
  <c r="AF151" i="13"/>
  <c r="AG151" i="13"/>
  <c r="X152" i="13"/>
  <c r="Y152" i="13"/>
  <c r="Z152" i="13"/>
  <c r="AA152" i="13"/>
  <c r="AB152" i="13"/>
  <c r="AC152" i="13"/>
  <c r="AD152" i="13"/>
  <c r="AE152" i="13"/>
  <c r="AF152" i="13"/>
  <c r="AG152" i="13"/>
  <c r="X153" i="13"/>
  <c r="Y153" i="13"/>
  <c r="Z153" i="13"/>
  <c r="AA153" i="13"/>
  <c r="AB153" i="13"/>
  <c r="AC153" i="13"/>
  <c r="AD153" i="13"/>
  <c r="AE153" i="13"/>
  <c r="AF153" i="13"/>
  <c r="AG153" i="13"/>
  <c r="X154" i="13"/>
  <c r="Y154" i="13"/>
  <c r="Z154" i="13"/>
  <c r="AA154" i="13"/>
  <c r="AB154" i="13"/>
  <c r="AC154" i="13"/>
  <c r="AD154" i="13"/>
  <c r="AE154" i="13"/>
  <c r="AF154" i="13"/>
  <c r="AG154" i="13"/>
  <c r="X155" i="13"/>
  <c r="Y155" i="13"/>
  <c r="Z155" i="13"/>
  <c r="AA155" i="13"/>
  <c r="AB155" i="13"/>
  <c r="AC155" i="13"/>
  <c r="AD155" i="13"/>
  <c r="AE155" i="13"/>
  <c r="AF155" i="13"/>
  <c r="AG155" i="13"/>
  <c r="X156" i="13"/>
  <c r="Y156" i="13"/>
  <c r="Z156" i="13"/>
  <c r="AA156" i="13"/>
  <c r="AB156" i="13"/>
  <c r="AC156" i="13"/>
  <c r="AD156" i="13"/>
  <c r="AE156" i="13"/>
  <c r="AF156" i="13"/>
  <c r="AG156" i="13"/>
  <c r="X157" i="13"/>
  <c r="Y157" i="13"/>
  <c r="Z157" i="13"/>
  <c r="AA157" i="13"/>
  <c r="AB157" i="13"/>
  <c r="AC157" i="13"/>
  <c r="AD157" i="13"/>
  <c r="AE157" i="13"/>
  <c r="AF157" i="13"/>
  <c r="AG157" i="13"/>
  <c r="X158" i="13"/>
  <c r="Y158" i="13"/>
  <c r="Z158" i="13"/>
  <c r="AA158" i="13"/>
  <c r="AB158" i="13"/>
  <c r="AC158" i="13"/>
  <c r="AD158" i="13"/>
  <c r="AE158" i="13"/>
  <c r="AF158" i="13"/>
  <c r="AG158" i="13"/>
  <c r="X159" i="13"/>
  <c r="Y159" i="13"/>
  <c r="Z159" i="13"/>
  <c r="AA159" i="13"/>
  <c r="AB159" i="13"/>
  <c r="AC159" i="13"/>
  <c r="AD159" i="13"/>
  <c r="AE159" i="13"/>
  <c r="AF159" i="13"/>
  <c r="AG159" i="13"/>
  <c r="X160" i="13"/>
  <c r="Y160" i="13"/>
  <c r="Z160" i="13"/>
  <c r="AA160" i="13"/>
  <c r="AB160" i="13"/>
  <c r="AC160" i="13"/>
  <c r="AD160" i="13"/>
  <c r="AE160" i="13"/>
  <c r="AF160" i="13"/>
  <c r="AG160" i="13"/>
  <c r="X161" i="13"/>
  <c r="Y161" i="13"/>
  <c r="Z161" i="13"/>
  <c r="AA161" i="13"/>
  <c r="AB161" i="13"/>
  <c r="AC161" i="13"/>
  <c r="AD161" i="13"/>
  <c r="AE161" i="13"/>
  <c r="AF161" i="13"/>
  <c r="AG161" i="13"/>
  <c r="X162" i="13"/>
  <c r="Y162" i="13"/>
  <c r="Z162" i="13"/>
  <c r="AA162" i="13"/>
  <c r="AB162" i="13"/>
  <c r="AC162" i="13"/>
  <c r="AD162" i="13"/>
  <c r="AE162" i="13"/>
  <c r="AF162" i="13"/>
  <c r="AG162" i="13"/>
  <c r="X163" i="13"/>
  <c r="Y163" i="13"/>
  <c r="Z163" i="13"/>
  <c r="AA163" i="13"/>
  <c r="AB163" i="13"/>
  <c r="AC163" i="13"/>
  <c r="AD163" i="13"/>
  <c r="AE163" i="13"/>
  <c r="AF163" i="13"/>
  <c r="AG163" i="13"/>
  <c r="X164" i="13"/>
  <c r="Y164" i="13"/>
  <c r="Z164" i="13"/>
  <c r="AA164" i="13"/>
  <c r="AB164" i="13"/>
  <c r="AC164" i="13"/>
  <c r="AD164" i="13"/>
  <c r="AE164" i="13"/>
  <c r="AF164" i="13"/>
  <c r="AG164" i="13"/>
  <c r="X165" i="13"/>
  <c r="Y165" i="13"/>
  <c r="Z165" i="13"/>
  <c r="AA165" i="13"/>
  <c r="AB165" i="13"/>
  <c r="AC165" i="13"/>
  <c r="AD165" i="13"/>
  <c r="AE165" i="13"/>
  <c r="AF165" i="13"/>
  <c r="AG165" i="13"/>
  <c r="X166" i="13"/>
  <c r="Y166" i="13"/>
  <c r="Z166" i="13"/>
  <c r="AA166" i="13"/>
  <c r="AB166" i="13"/>
  <c r="AC166" i="13"/>
  <c r="AD166" i="13"/>
  <c r="AE166" i="13"/>
  <c r="AF166" i="13"/>
  <c r="AG166" i="13"/>
  <c r="X167" i="13"/>
  <c r="Y167" i="13"/>
  <c r="Z167" i="13"/>
  <c r="AA167" i="13"/>
  <c r="AB167" i="13"/>
  <c r="AC167" i="13"/>
  <c r="AD167" i="13"/>
  <c r="AE167" i="13"/>
  <c r="AF167" i="13"/>
  <c r="AG167" i="13"/>
  <c r="X168" i="13"/>
  <c r="Y168" i="13"/>
  <c r="Z168" i="13"/>
  <c r="AA168" i="13"/>
  <c r="AB168" i="13"/>
  <c r="AC168" i="13"/>
  <c r="AD168" i="13"/>
  <c r="AE168" i="13"/>
  <c r="AF168" i="13"/>
  <c r="AG168" i="13"/>
  <c r="X169" i="13"/>
  <c r="Y169" i="13"/>
  <c r="Z169" i="13"/>
  <c r="AA169" i="13"/>
  <c r="AB169" i="13"/>
  <c r="AC169" i="13"/>
  <c r="AD169" i="13"/>
  <c r="AE169" i="13"/>
  <c r="AF169" i="13"/>
  <c r="AG169" i="13"/>
  <c r="X170" i="13"/>
  <c r="Y170" i="13"/>
  <c r="Z170" i="13"/>
  <c r="AA170" i="13"/>
  <c r="AB170" i="13"/>
  <c r="AC170" i="13"/>
  <c r="AD170" i="13"/>
  <c r="AE170" i="13"/>
  <c r="AF170" i="13"/>
  <c r="AG170" i="13"/>
  <c r="X171" i="13"/>
  <c r="Y171" i="13"/>
  <c r="Z171" i="13"/>
  <c r="AA171" i="13"/>
  <c r="AB171" i="13"/>
  <c r="AC171" i="13"/>
  <c r="AD171" i="13"/>
  <c r="AE171" i="13"/>
  <c r="AF171" i="13"/>
  <c r="AG171" i="13"/>
  <c r="X172" i="13"/>
  <c r="Y172" i="13"/>
  <c r="Z172" i="13"/>
  <c r="AA172" i="13"/>
  <c r="AB172" i="13"/>
  <c r="AC172" i="13"/>
  <c r="AD172" i="13"/>
  <c r="AE172" i="13"/>
  <c r="AF172" i="13"/>
  <c r="AG172" i="13"/>
  <c r="X173" i="13"/>
  <c r="Y173" i="13"/>
  <c r="Z173" i="13"/>
  <c r="AA173" i="13"/>
  <c r="AB173" i="13"/>
  <c r="AC173" i="13"/>
  <c r="AD173" i="13"/>
  <c r="AE173" i="13"/>
  <c r="AF173" i="13"/>
  <c r="AG173" i="13"/>
  <c r="X174" i="13"/>
  <c r="Y174" i="13"/>
  <c r="Z174" i="13"/>
  <c r="AA174" i="13"/>
  <c r="AB174" i="13"/>
  <c r="AC174" i="13"/>
  <c r="AD174" i="13"/>
  <c r="AE174" i="13"/>
  <c r="AF174" i="13"/>
  <c r="AG174" i="13"/>
  <c r="X175" i="13"/>
  <c r="Y175" i="13"/>
  <c r="Z175" i="13"/>
  <c r="AA175" i="13"/>
  <c r="AB175" i="13"/>
  <c r="AC175" i="13"/>
  <c r="AD175" i="13"/>
  <c r="AE175" i="13"/>
  <c r="AF175" i="13"/>
  <c r="AG175" i="13"/>
  <c r="X176" i="13"/>
  <c r="Y176" i="13"/>
  <c r="Z176" i="13"/>
  <c r="AA176" i="13"/>
  <c r="AB176" i="13"/>
  <c r="AC176" i="13"/>
  <c r="AD176" i="13"/>
  <c r="AE176" i="13"/>
  <c r="AF176" i="13"/>
  <c r="AG176" i="13"/>
  <c r="X177" i="13"/>
  <c r="Y177" i="13"/>
  <c r="Z177" i="13"/>
  <c r="AA177" i="13"/>
  <c r="AB177" i="13"/>
  <c r="AC177" i="13"/>
  <c r="AD177" i="13"/>
  <c r="AE177" i="13"/>
  <c r="AF177" i="13"/>
  <c r="AG177" i="13"/>
  <c r="X178" i="13"/>
  <c r="Y178" i="13"/>
  <c r="Z178" i="13"/>
  <c r="AA178" i="13"/>
  <c r="AB178" i="13"/>
  <c r="AC178" i="13"/>
  <c r="AD178" i="13"/>
  <c r="AE178" i="13"/>
  <c r="AF178" i="13"/>
  <c r="AG178" i="13"/>
  <c r="X179" i="13"/>
  <c r="Y179" i="13"/>
  <c r="Z179" i="13"/>
  <c r="AA179" i="13"/>
  <c r="AB179" i="13"/>
  <c r="AC179" i="13"/>
  <c r="AD179" i="13"/>
  <c r="AE179" i="13"/>
  <c r="AF179" i="13"/>
  <c r="AG179" i="13"/>
  <c r="X180" i="13"/>
  <c r="Y180" i="13"/>
  <c r="Z180" i="13"/>
  <c r="AA180" i="13"/>
  <c r="AB180" i="13"/>
  <c r="AC180" i="13"/>
  <c r="AD180" i="13"/>
  <c r="AE180" i="13"/>
  <c r="AF180" i="13"/>
  <c r="AG180" i="13"/>
  <c r="X181" i="13"/>
  <c r="Y181" i="13"/>
  <c r="Z181" i="13"/>
  <c r="AA181" i="13"/>
  <c r="AB181" i="13"/>
  <c r="AC181" i="13"/>
  <c r="AD181" i="13"/>
  <c r="AE181" i="13"/>
  <c r="AF181" i="13"/>
  <c r="AG181" i="13"/>
  <c r="X182" i="13"/>
  <c r="Y182" i="13"/>
  <c r="Z182" i="13"/>
  <c r="AA182" i="13"/>
  <c r="AB182" i="13"/>
  <c r="AC182" i="13"/>
  <c r="AD182" i="13"/>
  <c r="AE182" i="13"/>
  <c r="AF182" i="13"/>
  <c r="AG182" i="13"/>
  <c r="X183" i="13"/>
  <c r="Y183" i="13"/>
  <c r="Z183" i="13"/>
  <c r="AA183" i="13"/>
  <c r="AB183" i="13"/>
  <c r="AC183" i="13"/>
  <c r="AD183" i="13"/>
  <c r="AE183" i="13"/>
  <c r="AF183" i="13"/>
  <c r="AG183" i="13"/>
  <c r="X184" i="13"/>
  <c r="Y184" i="13"/>
  <c r="Z184" i="13"/>
  <c r="AA184" i="13"/>
  <c r="AB184" i="13"/>
  <c r="AC184" i="13"/>
  <c r="AD184" i="13"/>
  <c r="AE184" i="13"/>
  <c r="AF184" i="13"/>
  <c r="AG184" i="13"/>
  <c r="X185" i="13"/>
  <c r="Y185" i="13"/>
  <c r="Z185" i="13"/>
  <c r="AA185" i="13"/>
  <c r="AB185" i="13"/>
  <c r="AC185" i="13"/>
  <c r="AD185" i="13"/>
  <c r="AE185" i="13"/>
  <c r="AF185" i="13"/>
  <c r="AG185" i="13"/>
  <c r="X186" i="13"/>
  <c r="Y186" i="13"/>
  <c r="Z186" i="13"/>
  <c r="AA186" i="13"/>
  <c r="AB186" i="13"/>
  <c r="AC186" i="13"/>
  <c r="AD186" i="13"/>
  <c r="AE186" i="13"/>
  <c r="AF186" i="13"/>
  <c r="AG186" i="13"/>
  <c r="X187" i="13"/>
  <c r="Y187" i="13"/>
  <c r="Z187" i="13"/>
  <c r="AA187" i="13"/>
  <c r="AB187" i="13"/>
  <c r="AC187" i="13"/>
  <c r="AD187" i="13"/>
  <c r="AE187" i="13"/>
  <c r="AF187" i="13"/>
  <c r="AG187" i="13"/>
  <c r="X188" i="13"/>
  <c r="Y188" i="13"/>
  <c r="Z188" i="13"/>
  <c r="AA188" i="13"/>
  <c r="AB188" i="13"/>
  <c r="AC188" i="13"/>
  <c r="AD188" i="13"/>
  <c r="AE188" i="13"/>
  <c r="AF188" i="13"/>
  <c r="AG188" i="13"/>
  <c r="X189" i="13"/>
  <c r="Y189" i="13"/>
  <c r="Z189" i="13"/>
  <c r="AA189" i="13"/>
  <c r="AB189" i="13"/>
  <c r="AC189" i="13"/>
  <c r="AD189" i="13"/>
  <c r="AE189" i="13"/>
  <c r="AF189" i="13"/>
  <c r="AG189" i="13"/>
  <c r="X190" i="13"/>
  <c r="Y190" i="13"/>
  <c r="Z190" i="13"/>
  <c r="AA190" i="13"/>
  <c r="AB190" i="13"/>
  <c r="AC190" i="13"/>
  <c r="AD190" i="13"/>
  <c r="AE190" i="13"/>
  <c r="AF190" i="13"/>
  <c r="AG190" i="13"/>
  <c r="X191" i="13"/>
  <c r="Y191" i="13"/>
  <c r="Z191" i="13"/>
  <c r="AA191" i="13"/>
  <c r="AB191" i="13"/>
  <c r="AC191" i="13"/>
  <c r="AD191" i="13"/>
  <c r="AE191" i="13"/>
  <c r="AF191" i="13"/>
  <c r="AG191" i="13"/>
  <c r="X192" i="13"/>
  <c r="Y192" i="13"/>
  <c r="Z192" i="13"/>
  <c r="AA192" i="13"/>
  <c r="AB192" i="13"/>
  <c r="AC192" i="13"/>
  <c r="AD192" i="13"/>
  <c r="AE192" i="13"/>
  <c r="AF192" i="13"/>
  <c r="AG192" i="13"/>
  <c r="X193" i="13"/>
  <c r="Y193" i="13"/>
  <c r="Z193" i="13"/>
  <c r="AA193" i="13"/>
  <c r="AB193" i="13"/>
  <c r="AC193" i="13"/>
  <c r="AD193" i="13"/>
  <c r="AE193" i="13"/>
  <c r="AF193" i="13"/>
  <c r="AG193" i="13"/>
  <c r="X194" i="13"/>
  <c r="Y194" i="13"/>
  <c r="Z194" i="13"/>
  <c r="AA194" i="13"/>
  <c r="AB194" i="13"/>
  <c r="AC194" i="13"/>
  <c r="AD194" i="13"/>
  <c r="AE194" i="13"/>
  <c r="AF194" i="13"/>
  <c r="AG194" i="13"/>
  <c r="X195" i="13"/>
  <c r="Y195" i="13"/>
  <c r="Z195" i="13"/>
  <c r="AA195" i="13"/>
  <c r="AB195" i="13"/>
  <c r="AC195" i="13"/>
  <c r="AD195" i="13"/>
  <c r="AE195" i="13"/>
  <c r="AF195" i="13"/>
  <c r="AG195" i="13"/>
  <c r="X196" i="13"/>
  <c r="Y196" i="13"/>
  <c r="Z196" i="13"/>
  <c r="AA196" i="13"/>
  <c r="AB196" i="13"/>
  <c r="AC196" i="13"/>
  <c r="AD196" i="13"/>
  <c r="AE196" i="13"/>
  <c r="AF196" i="13"/>
  <c r="AG196" i="13"/>
  <c r="X197" i="13"/>
  <c r="Y197" i="13"/>
  <c r="Z197" i="13"/>
  <c r="AA197" i="13"/>
  <c r="AB197" i="13"/>
  <c r="AC197" i="13"/>
  <c r="AD197" i="13"/>
  <c r="AE197" i="13"/>
  <c r="AF197" i="13"/>
  <c r="AG197" i="13"/>
  <c r="X198" i="13"/>
  <c r="Y198" i="13"/>
  <c r="Z198" i="13"/>
  <c r="AA198" i="13"/>
  <c r="AB198" i="13"/>
  <c r="AC198" i="13"/>
  <c r="AD198" i="13"/>
  <c r="AE198" i="13"/>
  <c r="AF198" i="13"/>
  <c r="AG198" i="13"/>
  <c r="X199" i="13"/>
  <c r="Y199" i="13"/>
  <c r="Z199" i="13"/>
  <c r="AA199" i="13"/>
  <c r="AB199" i="13"/>
  <c r="AC199" i="13"/>
  <c r="AD199" i="13"/>
  <c r="AE199" i="13"/>
  <c r="AF199" i="13"/>
  <c r="AG199" i="13"/>
  <c r="X200" i="13"/>
  <c r="Y200" i="13"/>
  <c r="Z200" i="13"/>
  <c r="AA200" i="13"/>
  <c r="AB200" i="13"/>
  <c r="AC200" i="13"/>
  <c r="AD200" i="13"/>
  <c r="AE200" i="13"/>
  <c r="AF200" i="13"/>
  <c r="AG200" i="13"/>
  <c r="X201" i="13"/>
  <c r="Y201" i="13"/>
  <c r="Z201" i="13"/>
  <c r="AA201" i="13"/>
  <c r="AB201" i="13"/>
  <c r="AC201" i="13"/>
  <c r="AD201" i="13"/>
  <c r="AE201" i="13"/>
  <c r="AF201" i="13"/>
  <c r="AG201" i="13"/>
  <c r="X202" i="13"/>
  <c r="Y202" i="13"/>
  <c r="Z202" i="13"/>
  <c r="AA202" i="13"/>
  <c r="AB202" i="13"/>
  <c r="AC202" i="13"/>
  <c r="AD202" i="13"/>
  <c r="AE202" i="13"/>
  <c r="AF202" i="13"/>
  <c r="AG202" i="13"/>
  <c r="X203" i="13"/>
  <c r="Y203" i="13"/>
  <c r="Z203" i="13"/>
  <c r="AA203" i="13"/>
  <c r="AB203" i="13"/>
  <c r="AC203" i="13"/>
  <c r="AD203" i="13"/>
  <c r="AE203" i="13"/>
  <c r="AF203" i="13"/>
  <c r="AG203" i="13"/>
  <c r="X204" i="13"/>
  <c r="Y204" i="13"/>
  <c r="Z204" i="13"/>
  <c r="AA204" i="13"/>
  <c r="AB204" i="13"/>
  <c r="AC204" i="13"/>
  <c r="AD204" i="13"/>
  <c r="AE204" i="13"/>
  <c r="AF204" i="13"/>
  <c r="AG204" i="13"/>
  <c r="X205" i="13"/>
  <c r="Y205" i="13"/>
  <c r="Z205" i="13"/>
  <c r="AA205" i="13"/>
  <c r="AB205" i="13"/>
  <c r="AC205" i="13"/>
  <c r="AD205" i="13"/>
  <c r="AE205" i="13"/>
  <c r="AF205" i="13"/>
  <c r="AG205" i="13"/>
  <c r="X206" i="13"/>
  <c r="Y206" i="13"/>
  <c r="Z206" i="13"/>
  <c r="AA206" i="13"/>
  <c r="AB206" i="13"/>
  <c r="AC206" i="13"/>
  <c r="AD206" i="13"/>
  <c r="AE206" i="13"/>
  <c r="AF206" i="13"/>
  <c r="AG206" i="13"/>
  <c r="X207" i="13"/>
  <c r="Y207" i="13"/>
  <c r="Z207" i="13"/>
  <c r="AA207" i="13"/>
  <c r="AB207" i="13"/>
  <c r="AC207" i="13"/>
  <c r="AD207" i="13"/>
  <c r="AE207" i="13"/>
  <c r="AF207" i="13"/>
  <c r="AG207" i="13"/>
  <c r="X208" i="13"/>
  <c r="Y208" i="13"/>
  <c r="Z208" i="13"/>
  <c r="AA208" i="13"/>
  <c r="AB208" i="13"/>
  <c r="AC208" i="13"/>
  <c r="AD208" i="13"/>
  <c r="AE208" i="13"/>
  <c r="AF208" i="13"/>
  <c r="AG208" i="13"/>
  <c r="X209" i="13"/>
  <c r="Y209" i="13"/>
  <c r="Z209" i="13"/>
  <c r="AA209" i="13"/>
  <c r="AB209" i="13"/>
  <c r="AC209" i="13"/>
  <c r="AD209" i="13"/>
  <c r="AE209" i="13"/>
  <c r="AF209" i="13"/>
  <c r="AG209" i="13"/>
  <c r="X210" i="13"/>
  <c r="Y210" i="13"/>
  <c r="Z210" i="13"/>
  <c r="AA210" i="13"/>
  <c r="AB210" i="13"/>
  <c r="AC210" i="13"/>
  <c r="AD210" i="13"/>
  <c r="AE210" i="13"/>
  <c r="AF210" i="13"/>
  <c r="AG210" i="13"/>
  <c r="X211" i="13"/>
  <c r="Y211" i="13"/>
  <c r="Z211" i="13"/>
  <c r="AA211" i="13"/>
  <c r="AB211" i="13"/>
  <c r="AC211" i="13"/>
  <c r="AD211" i="13"/>
  <c r="AE211" i="13"/>
  <c r="AF211" i="13"/>
  <c r="AG211" i="13"/>
  <c r="X212" i="13"/>
  <c r="Y212" i="13"/>
  <c r="Z212" i="13"/>
  <c r="AA212" i="13"/>
  <c r="AB212" i="13"/>
  <c r="AC212" i="13"/>
  <c r="AD212" i="13"/>
  <c r="AE212" i="13"/>
  <c r="AF212" i="13"/>
  <c r="AG212" i="13"/>
  <c r="X213" i="13"/>
  <c r="Y213" i="13"/>
  <c r="Z213" i="13"/>
  <c r="AA213" i="13"/>
  <c r="AB213" i="13"/>
  <c r="AC213" i="13"/>
  <c r="AD213" i="13"/>
  <c r="AE213" i="13"/>
  <c r="AF213" i="13"/>
  <c r="AG213" i="13"/>
  <c r="X214" i="13"/>
  <c r="Y214" i="13"/>
  <c r="Z214" i="13"/>
  <c r="AA214" i="13"/>
  <c r="AB214" i="13"/>
  <c r="AC214" i="13"/>
  <c r="AD214" i="13"/>
  <c r="AE214" i="13"/>
  <c r="AF214" i="13"/>
  <c r="AG214" i="13"/>
  <c r="X215" i="13"/>
  <c r="Y215" i="13"/>
  <c r="Z215" i="13"/>
  <c r="AA215" i="13"/>
  <c r="AB215" i="13"/>
  <c r="AC215" i="13"/>
  <c r="AD215" i="13"/>
  <c r="AE215" i="13"/>
  <c r="AF215" i="13"/>
  <c r="AG215" i="13"/>
  <c r="X216" i="13"/>
  <c r="Y216" i="13"/>
  <c r="Z216" i="13"/>
  <c r="AA216" i="13"/>
  <c r="AB216" i="13"/>
  <c r="AC216" i="13"/>
  <c r="AD216" i="13"/>
  <c r="AE216" i="13"/>
  <c r="AF216" i="13"/>
  <c r="AG216" i="13"/>
  <c r="X217" i="13"/>
  <c r="Y217" i="13"/>
  <c r="Z217" i="13"/>
  <c r="AA217" i="13"/>
  <c r="AB217" i="13"/>
  <c r="AC217" i="13"/>
  <c r="AD217" i="13"/>
  <c r="AE217" i="13"/>
  <c r="AF217" i="13"/>
  <c r="AG217" i="13"/>
  <c r="X218" i="13"/>
  <c r="Y218" i="13"/>
  <c r="Z218" i="13"/>
  <c r="AA218" i="13"/>
  <c r="AB218" i="13"/>
  <c r="AC218" i="13"/>
  <c r="AD218" i="13"/>
  <c r="AE218" i="13"/>
  <c r="AF218" i="13"/>
  <c r="AG218" i="13"/>
  <c r="X219" i="13"/>
  <c r="Y219" i="13"/>
  <c r="Z219" i="13"/>
  <c r="AA219" i="13"/>
  <c r="AB219" i="13"/>
  <c r="AC219" i="13"/>
  <c r="AD219" i="13"/>
  <c r="AE219" i="13"/>
  <c r="AF219" i="13"/>
  <c r="AG219" i="13"/>
  <c r="X220" i="13"/>
  <c r="Y220" i="13"/>
  <c r="Z220" i="13"/>
  <c r="AA220" i="13"/>
  <c r="AB220" i="13"/>
  <c r="AC220" i="13"/>
  <c r="AD220" i="13"/>
  <c r="AE220" i="13"/>
  <c r="AF220" i="13"/>
  <c r="AG220" i="13"/>
  <c r="X221" i="13"/>
  <c r="Y221" i="13"/>
  <c r="Z221" i="13"/>
  <c r="AA221" i="13"/>
  <c r="AB221" i="13"/>
  <c r="AC221" i="13"/>
  <c r="AD221" i="13"/>
  <c r="AE221" i="13"/>
  <c r="AF221" i="13"/>
  <c r="AG221" i="13"/>
  <c r="X222" i="13"/>
  <c r="Y222" i="13"/>
  <c r="Z222" i="13"/>
  <c r="AA222" i="13"/>
  <c r="AB222" i="13"/>
  <c r="AC222" i="13"/>
  <c r="AD222" i="13"/>
  <c r="AE222" i="13"/>
  <c r="AF222" i="13"/>
  <c r="AG222" i="13"/>
  <c r="X223" i="13"/>
  <c r="Y223" i="13"/>
  <c r="Z223" i="13"/>
  <c r="AA223" i="13"/>
  <c r="AB223" i="13"/>
  <c r="AC223" i="13"/>
  <c r="AD223" i="13"/>
  <c r="AE223" i="13"/>
  <c r="AF223" i="13"/>
  <c r="AG223" i="13"/>
  <c r="X224" i="13"/>
  <c r="Y224" i="13"/>
  <c r="Z224" i="13"/>
  <c r="AA224" i="13"/>
  <c r="AB224" i="13"/>
  <c r="AC224" i="13"/>
  <c r="AD224" i="13"/>
  <c r="AE224" i="13"/>
  <c r="AF224" i="13"/>
  <c r="AG224" i="13"/>
  <c r="X225" i="13"/>
  <c r="Y225" i="13"/>
  <c r="Z225" i="13"/>
  <c r="AA225" i="13"/>
  <c r="AB225" i="13"/>
  <c r="AC225" i="13"/>
  <c r="AD225" i="13"/>
  <c r="AE225" i="13"/>
  <c r="AF225" i="13"/>
  <c r="AG225" i="13"/>
  <c r="X226" i="13"/>
  <c r="Y226" i="13"/>
  <c r="Z226" i="13"/>
  <c r="AA226" i="13"/>
  <c r="AB226" i="13"/>
  <c r="AC226" i="13"/>
  <c r="AD226" i="13"/>
  <c r="AE226" i="13"/>
  <c r="AF226" i="13"/>
  <c r="AG226" i="13"/>
  <c r="X227" i="13"/>
  <c r="Y227" i="13"/>
  <c r="Z227" i="13"/>
  <c r="AA227" i="13"/>
  <c r="AB227" i="13"/>
  <c r="AC227" i="13"/>
  <c r="AD227" i="13"/>
  <c r="AE227" i="13"/>
  <c r="AF227" i="13"/>
  <c r="AG227" i="13"/>
  <c r="X228" i="13"/>
  <c r="Y228" i="13"/>
  <c r="Z228" i="13"/>
  <c r="AA228" i="13"/>
  <c r="AB228" i="13"/>
  <c r="AC228" i="13"/>
  <c r="AD228" i="13"/>
  <c r="AE228" i="13"/>
  <c r="AF228" i="13"/>
  <c r="AG228" i="13"/>
  <c r="X229" i="13"/>
  <c r="Y229" i="13"/>
  <c r="Z229" i="13"/>
  <c r="AA229" i="13"/>
  <c r="AB229" i="13"/>
  <c r="AC229" i="13"/>
  <c r="AD229" i="13"/>
  <c r="AE229" i="13"/>
  <c r="AF229" i="13"/>
  <c r="AG229" i="13"/>
  <c r="X230" i="13"/>
  <c r="Y230" i="13"/>
  <c r="Z230" i="13"/>
  <c r="AA230" i="13"/>
  <c r="AB230" i="13"/>
  <c r="AC230" i="13"/>
  <c r="AD230" i="13"/>
  <c r="AE230" i="13"/>
  <c r="AF230" i="13"/>
  <c r="AG230" i="13"/>
  <c r="X231" i="13"/>
  <c r="Y231" i="13"/>
  <c r="Z231" i="13"/>
  <c r="AA231" i="13"/>
  <c r="AB231" i="13"/>
  <c r="AC231" i="13"/>
  <c r="AD231" i="13"/>
  <c r="AE231" i="13"/>
  <c r="AF231" i="13"/>
  <c r="AG231" i="13"/>
  <c r="X232" i="13"/>
  <c r="Y232" i="13"/>
  <c r="Z232" i="13"/>
  <c r="AA232" i="13"/>
  <c r="AB232" i="13"/>
  <c r="AC232" i="13"/>
  <c r="AD232" i="13"/>
  <c r="AE232" i="13"/>
  <c r="AF232" i="13"/>
  <c r="AG232" i="13"/>
  <c r="X233" i="13"/>
  <c r="Y233" i="13"/>
  <c r="Z233" i="13"/>
  <c r="AA233" i="13"/>
  <c r="AB233" i="13"/>
  <c r="AC233" i="13"/>
  <c r="AD233" i="13"/>
  <c r="AE233" i="13"/>
  <c r="AF233" i="13"/>
  <c r="AG233" i="13"/>
  <c r="X234" i="13"/>
  <c r="Y234" i="13"/>
  <c r="Z234" i="13"/>
  <c r="AA234" i="13"/>
  <c r="AB234" i="13"/>
  <c r="AC234" i="13"/>
  <c r="AD234" i="13"/>
  <c r="AE234" i="13"/>
  <c r="AF234" i="13"/>
  <c r="AG234" i="13"/>
  <c r="X235" i="13"/>
  <c r="Y235" i="13"/>
  <c r="Z235" i="13"/>
  <c r="AA235" i="13"/>
  <c r="AB235" i="13"/>
  <c r="AC235" i="13"/>
  <c r="AD235" i="13"/>
  <c r="AE235" i="13"/>
  <c r="AF235" i="13"/>
  <c r="AG235" i="13"/>
  <c r="X236" i="13"/>
  <c r="Y236" i="13"/>
  <c r="Z236" i="13"/>
  <c r="AA236" i="13"/>
  <c r="AB236" i="13"/>
  <c r="AC236" i="13"/>
  <c r="AD236" i="13"/>
  <c r="AE236" i="13"/>
  <c r="AF236" i="13"/>
  <c r="AG236" i="13"/>
  <c r="X237" i="13"/>
  <c r="Y237" i="13"/>
  <c r="Z237" i="13"/>
  <c r="AA237" i="13"/>
  <c r="AB237" i="13"/>
  <c r="AC237" i="13"/>
  <c r="AD237" i="13"/>
  <c r="AE237" i="13"/>
  <c r="AF237" i="13"/>
  <c r="AG237" i="13"/>
  <c r="X238" i="13"/>
  <c r="Y238" i="13"/>
  <c r="Z238" i="13"/>
  <c r="AA238" i="13"/>
  <c r="AB238" i="13"/>
  <c r="AC238" i="13"/>
  <c r="AD238" i="13"/>
  <c r="AE238" i="13"/>
  <c r="AF238" i="13"/>
  <c r="AG238" i="13"/>
  <c r="X239" i="13"/>
  <c r="Y239" i="13"/>
  <c r="Z239" i="13"/>
  <c r="AA239" i="13"/>
  <c r="AB239" i="13"/>
  <c r="AC239" i="13"/>
  <c r="AD239" i="13"/>
  <c r="AE239" i="13"/>
  <c r="AF239" i="13"/>
  <c r="AG239" i="13"/>
  <c r="X240" i="13"/>
  <c r="Y240" i="13"/>
  <c r="Z240" i="13"/>
  <c r="AA240" i="13"/>
  <c r="AB240" i="13"/>
  <c r="AC240" i="13"/>
  <c r="AD240" i="13"/>
  <c r="AE240" i="13"/>
  <c r="AF240" i="13"/>
  <c r="AG240" i="13"/>
  <c r="X241" i="13"/>
  <c r="Y241" i="13"/>
  <c r="Z241" i="13"/>
  <c r="AA241" i="13"/>
  <c r="AB241" i="13"/>
  <c r="AC241" i="13"/>
  <c r="AD241" i="13"/>
  <c r="AE241" i="13"/>
  <c r="AF241" i="13"/>
  <c r="AG241" i="13"/>
  <c r="X242" i="13"/>
  <c r="Y242" i="13"/>
  <c r="Z242" i="13"/>
  <c r="AA242" i="13"/>
  <c r="AB242" i="13"/>
  <c r="AC242" i="13"/>
  <c r="AD242" i="13"/>
  <c r="AE242" i="13"/>
  <c r="AF242" i="13"/>
  <c r="AG242" i="13"/>
  <c r="X243" i="13"/>
  <c r="Y243" i="13"/>
  <c r="Z243" i="13"/>
  <c r="AA243" i="13"/>
  <c r="AB243" i="13"/>
  <c r="AC243" i="13"/>
  <c r="AD243" i="13"/>
  <c r="AE243" i="13"/>
  <c r="AF243" i="13"/>
  <c r="AG243" i="13"/>
  <c r="X244" i="13"/>
  <c r="Y244" i="13"/>
  <c r="Z244" i="13"/>
  <c r="AA244" i="13"/>
  <c r="AB244" i="13"/>
  <c r="AC244" i="13"/>
  <c r="AD244" i="13"/>
  <c r="AE244" i="13"/>
  <c r="AF244" i="13"/>
  <c r="AG244" i="13"/>
  <c r="X245" i="13"/>
  <c r="Y245" i="13"/>
  <c r="Z245" i="13"/>
  <c r="AA245" i="13"/>
  <c r="AB245" i="13"/>
  <c r="AC245" i="13"/>
  <c r="AD245" i="13"/>
  <c r="AE245" i="13"/>
  <c r="AF245" i="13"/>
  <c r="AG245" i="13"/>
  <c r="X246" i="13"/>
  <c r="Y246" i="13"/>
  <c r="Z246" i="13"/>
  <c r="AA246" i="13"/>
  <c r="AB246" i="13"/>
  <c r="AC246" i="13"/>
  <c r="AD246" i="13"/>
  <c r="AE246" i="13"/>
  <c r="AF246" i="13"/>
  <c r="AG246" i="13"/>
  <c r="X247" i="13"/>
  <c r="Y247" i="13"/>
  <c r="Z247" i="13"/>
  <c r="AA247" i="13"/>
  <c r="AB247" i="13"/>
  <c r="AC247" i="13"/>
  <c r="AD247" i="13"/>
  <c r="AE247" i="13"/>
  <c r="AF247" i="13"/>
  <c r="AG247" i="13"/>
  <c r="X248" i="13"/>
  <c r="Y248" i="13"/>
  <c r="Z248" i="13"/>
  <c r="AA248" i="13"/>
  <c r="AB248" i="13"/>
  <c r="AC248" i="13"/>
  <c r="AD248" i="13"/>
  <c r="AE248" i="13"/>
  <c r="AF248" i="13"/>
  <c r="AG248" i="13"/>
  <c r="X249" i="13"/>
  <c r="Y249" i="13"/>
  <c r="Z249" i="13"/>
  <c r="AA249" i="13"/>
  <c r="AB249" i="13"/>
  <c r="AC249" i="13"/>
  <c r="AD249" i="13"/>
  <c r="AE249" i="13"/>
  <c r="AF249" i="13"/>
  <c r="AG249" i="13"/>
  <c r="X250" i="13"/>
  <c r="Y250" i="13"/>
  <c r="Z250" i="13"/>
  <c r="AA250" i="13"/>
  <c r="AB250" i="13"/>
  <c r="AC250" i="13"/>
  <c r="AD250" i="13"/>
  <c r="AE250" i="13"/>
  <c r="AF250" i="13"/>
  <c r="AG250" i="13"/>
  <c r="X251" i="13"/>
  <c r="Y251" i="13"/>
  <c r="Z251" i="13"/>
  <c r="AA251" i="13"/>
  <c r="AB251" i="13"/>
  <c r="AC251" i="13"/>
  <c r="AD251" i="13"/>
  <c r="AE251" i="13"/>
  <c r="AF251" i="13"/>
  <c r="AG251" i="13"/>
  <c r="X252" i="13"/>
  <c r="Y252" i="13"/>
  <c r="Z252" i="13"/>
  <c r="AA252" i="13"/>
  <c r="AB252" i="13"/>
  <c r="AC252" i="13"/>
  <c r="AD252" i="13"/>
  <c r="AE252" i="13"/>
  <c r="AF252" i="13"/>
  <c r="AG252" i="13"/>
  <c r="X253" i="13"/>
  <c r="Y253" i="13"/>
  <c r="Z253" i="13"/>
  <c r="AA253" i="13"/>
  <c r="AB253" i="13"/>
  <c r="AC253" i="13"/>
  <c r="AD253" i="13"/>
  <c r="AE253" i="13"/>
  <c r="AF253" i="13"/>
  <c r="AG253" i="13"/>
  <c r="X254" i="13"/>
  <c r="Y254" i="13"/>
  <c r="Z254" i="13"/>
  <c r="AA254" i="13"/>
  <c r="AB254" i="13"/>
  <c r="AC254" i="13"/>
  <c r="AD254" i="13"/>
  <c r="AE254" i="13"/>
  <c r="AF254" i="13"/>
  <c r="AG254" i="13"/>
  <c r="X255" i="13"/>
  <c r="Y255" i="13"/>
  <c r="Z255" i="13"/>
  <c r="AA255" i="13"/>
  <c r="AB255" i="13"/>
  <c r="AC255" i="13"/>
  <c r="AD255" i="13"/>
  <c r="AE255" i="13"/>
  <c r="AF255" i="13"/>
  <c r="AG255" i="13"/>
  <c r="X256" i="13"/>
  <c r="Y256" i="13"/>
  <c r="Z256" i="13"/>
  <c r="AA256" i="13"/>
  <c r="AB256" i="13"/>
  <c r="AC256" i="13"/>
  <c r="AD256" i="13"/>
  <c r="AE256" i="13"/>
  <c r="AF256" i="13"/>
  <c r="AG256" i="13"/>
  <c r="X257" i="13"/>
  <c r="Y257" i="13"/>
  <c r="Z257" i="13"/>
  <c r="AA257" i="13"/>
  <c r="AB257" i="13"/>
  <c r="AC257" i="13"/>
  <c r="AD257" i="13"/>
  <c r="AE257" i="13"/>
  <c r="AF257" i="13"/>
  <c r="AG257" i="13"/>
  <c r="X258" i="13"/>
  <c r="Y258" i="13"/>
  <c r="Z258" i="13"/>
  <c r="AA258" i="13"/>
  <c r="AB258" i="13"/>
  <c r="AC258" i="13"/>
  <c r="AD258" i="13"/>
  <c r="AE258" i="13"/>
  <c r="AF258" i="13"/>
  <c r="AG258" i="13"/>
  <c r="X259" i="13"/>
  <c r="Y259" i="13"/>
  <c r="Z259" i="13"/>
  <c r="AA259" i="13"/>
  <c r="AB259" i="13"/>
  <c r="AC259" i="13"/>
  <c r="AD259" i="13"/>
  <c r="AE259" i="13"/>
  <c r="AF259" i="13"/>
  <c r="AG259" i="13"/>
  <c r="X260" i="13"/>
  <c r="Y260" i="13"/>
  <c r="Z260" i="13"/>
  <c r="AA260" i="13"/>
  <c r="AB260" i="13"/>
  <c r="AC260" i="13"/>
  <c r="AD260" i="13"/>
  <c r="AE260" i="13"/>
  <c r="AF260" i="13"/>
  <c r="AG260" i="13"/>
  <c r="X261" i="13"/>
  <c r="Y261" i="13"/>
  <c r="Z261" i="13"/>
  <c r="AA261" i="13"/>
  <c r="AB261" i="13"/>
  <c r="AC261" i="13"/>
  <c r="AD261" i="13"/>
  <c r="AE261" i="13"/>
  <c r="AF261" i="13"/>
  <c r="AG261" i="13"/>
  <c r="X262" i="13"/>
  <c r="Y262" i="13"/>
  <c r="Z262" i="13"/>
  <c r="AA262" i="13"/>
  <c r="AB262" i="13"/>
  <c r="AC262" i="13"/>
  <c r="AD262" i="13"/>
  <c r="AE262" i="13"/>
  <c r="AF262" i="13"/>
  <c r="AG262" i="13"/>
  <c r="X263" i="13"/>
  <c r="Y263" i="13"/>
  <c r="Z263" i="13"/>
  <c r="AA263" i="13"/>
  <c r="AB263" i="13"/>
  <c r="AC263" i="13"/>
  <c r="AD263" i="13"/>
  <c r="AE263" i="13"/>
  <c r="AF263" i="13"/>
  <c r="AG263" i="13"/>
  <c r="X264" i="13"/>
  <c r="Y264" i="13"/>
  <c r="Z264" i="13"/>
  <c r="AA264" i="13"/>
  <c r="AB264" i="13"/>
  <c r="AC264" i="13"/>
  <c r="AD264" i="13"/>
  <c r="AE264" i="13"/>
  <c r="AF264" i="13"/>
  <c r="AG264" i="13"/>
  <c r="X265" i="13"/>
  <c r="Y265" i="13"/>
  <c r="Z265" i="13"/>
  <c r="AA265" i="13"/>
  <c r="AB265" i="13"/>
  <c r="AC265" i="13"/>
  <c r="AD265" i="13"/>
  <c r="AE265" i="13"/>
  <c r="AF265" i="13"/>
  <c r="AG265" i="13"/>
  <c r="X266" i="13"/>
  <c r="Y266" i="13"/>
  <c r="Z266" i="13"/>
  <c r="AA266" i="13"/>
  <c r="AB266" i="13"/>
  <c r="AC266" i="13"/>
  <c r="AD266" i="13"/>
  <c r="AE266" i="13"/>
  <c r="AF266" i="13"/>
  <c r="AG266" i="13"/>
  <c r="X267" i="13"/>
  <c r="Y267" i="13"/>
  <c r="Z267" i="13"/>
  <c r="AA267" i="13"/>
  <c r="AB267" i="13"/>
  <c r="AC267" i="13"/>
  <c r="AD267" i="13"/>
  <c r="AE267" i="13"/>
  <c r="AF267" i="13"/>
  <c r="AG267" i="13"/>
  <c r="X268" i="13"/>
  <c r="Y268" i="13"/>
  <c r="Z268" i="13"/>
  <c r="AA268" i="13"/>
  <c r="AB268" i="13"/>
  <c r="AC268" i="13"/>
  <c r="AD268" i="13"/>
  <c r="AE268" i="13"/>
  <c r="AF268" i="13"/>
  <c r="AG268" i="13"/>
  <c r="X269" i="13"/>
  <c r="Y269" i="13"/>
  <c r="Z269" i="13"/>
  <c r="AA269" i="13"/>
  <c r="AB269" i="13"/>
  <c r="AC269" i="13"/>
  <c r="AD269" i="13"/>
  <c r="AE269" i="13"/>
  <c r="AF269" i="13"/>
  <c r="AG269" i="13"/>
  <c r="X270" i="13"/>
  <c r="Y270" i="13"/>
  <c r="Z270" i="13"/>
  <c r="AA270" i="13"/>
  <c r="AB270" i="13"/>
  <c r="AC270" i="13"/>
  <c r="AD270" i="13"/>
  <c r="AE270" i="13"/>
  <c r="AF270" i="13"/>
  <c r="AG270" i="13"/>
  <c r="X271" i="13"/>
  <c r="Y271" i="13"/>
  <c r="Z271" i="13"/>
  <c r="AA271" i="13"/>
  <c r="AB271" i="13"/>
  <c r="AC271" i="13"/>
  <c r="AD271" i="13"/>
  <c r="AE271" i="13"/>
  <c r="AF271" i="13"/>
  <c r="AG271" i="13"/>
  <c r="X272" i="13"/>
  <c r="Y272" i="13"/>
  <c r="Z272" i="13"/>
  <c r="AA272" i="13"/>
  <c r="AB272" i="13"/>
  <c r="AC272" i="13"/>
  <c r="AD272" i="13"/>
  <c r="AE272" i="13"/>
  <c r="AF272" i="13"/>
  <c r="AG272" i="13"/>
  <c r="X273" i="13"/>
  <c r="Y273" i="13"/>
  <c r="Z273" i="13"/>
  <c r="AA273" i="13"/>
  <c r="AB273" i="13"/>
  <c r="AC273" i="13"/>
  <c r="AD273" i="13"/>
  <c r="AE273" i="13"/>
  <c r="AF273" i="13"/>
  <c r="AG273" i="13"/>
  <c r="X274" i="13"/>
  <c r="Y274" i="13"/>
  <c r="Z274" i="13"/>
  <c r="AA274" i="13"/>
  <c r="AB274" i="13"/>
  <c r="AC274" i="13"/>
  <c r="AD274" i="13"/>
  <c r="AE274" i="13"/>
  <c r="AF274" i="13"/>
  <c r="AG274" i="13"/>
  <c r="X275" i="13"/>
  <c r="Y275" i="13"/>
  <c r="Z275" i="13"/>
  <c r="AA275" i="13"/>
  <c r="AB275" i="13"/>
  <c r="AC275" i="13"/>
  <c r="AD275" i="13"/>
  <c r="AE275" i="13"/>
  <c r="AF275" i="13"/>
  <c r="AG275" i="13"/>
  <c r="X276" i="13"/>
  <c r="Y276" i="13"/>
  <c r="Z276" i="13"/>
  <c r="AA276" i="13"/>
  <c r="AB276" i="13"/>
  <c r="AC276" i="13"/>
  <c r="AD276" i="13"/>
  <c r="AE276" i="13"/>
  <c r="AF276" i="13"/>
  <c r="AG276" i="13"/>
  <c r="X277" i="13"/>
  <c r="Y277" i="13"/>
  <c r="Z277" i="13"/>
  <c r="AA277" i="13"/>
  <c r="AB277" i="13"/>
  <c r="AC277" i="13"/>
  <c r="AD277" i="13"/>
  <c r="AE277" i="13"/>
  <c r="AF277" i="13"/>
  <c r="AG277" i="13"/>
  <c r="X278" i="13"/>
  <c r="Y278" i="13"/>
  <c r="Z278" i="13"/>
  <c r="AA278" i="13"/>
  <c r="AB278" i="13"/>
  <c r="AC278" i="13"/>
  <c r="AD278" i="13"/>
  <c r="AE278" i="13"/>
  <c r="AF278" i="13"/>
  <c r="AG278" i="13"/>
  <c r="X279" i="13"/>
  <c r="Y279" i="13"/>
  <c r="Z279" i="13"/>
  <c r="AA279" i="13"/>
  <c r="AB279" i="13"/>
  <c r="AC279" i="13"/>
  <c r="AD279" i="13"/>
  <c r="AE279" i="13"/>
  <c r="AF279" i="13"/>
  <c r="AG279" i="13"/>
  <c r="X280" i="13"/>
  <c r="Y280" i="13"/>
  <c r="Z280" i="13"/>
  <c r="AA280" i="13"/>
  <c r="AB280" i="13"/>
  <c r="AC280" i="13"/>
  <c r="AD280" i="13"/>
  <c r="AE280" i="13"/>
  <c r="AF280" i="13"/>
  <c r="AG280" i="13"/>
  <c r="X281" i="13"/>
  <c r="Y281" i="13"/>
  <c r="Z281" i="13"/>
  <c r="AA281" i="13"/>
  <c r="AB281" i="13"/>
  <c r="AC281" i="13"/>
  <c r="AD281" i="13"/>
  <c r="AE281" i="13"/>
  <c r="AF281" i="13"/>
  <c r="AG281" i="13"/>
  <c r="X282" i="13"/>
  <c r="Y282" i="13"/>
  <c r="Z282" i="13"/>
  <c r="AA282" i="13"/>
  <c r="AB282" i="13"/>
  <c r="AC282" i="13"/>
  <c r="AD282" i="13"/>
  <c r="AE282" i="13"/>
  <c r="AF282" i="13"/>
  <c r="AG282" i="13"/>
  <c r="X283" i="13"/>
  <c r="Y283" i="13"/>
  <c r="Z283" i="13"/>
  <c r="AA283" i="13"/>
  <c r="AB283" i="13"/>
  <c r="AC283" i="13"/>
  <c r="AD283" i="13"/>
  <c r="AE283" i="13"/>
  <c r="AF283" i="13"/>
  <c r="AG283" i="13"/>
  <c r="X284" i="13"/>
  <c r="Y284" i="13"/>
  <c r="Z284" i="13"/>
  <c r="AA284" i="13"/>
  <c r="AB284" i="13"/>
  <c r="AC284" i="13"/>
  <c r="AD284" i="13"/>
  <c r="AE284" i="13"/>
  <c r="AF284" i="13"/>
  <c r="AG284" i="13"/>
  <c r="X285" i="13"/>
  <c r="Y285" i="13"/>
  <c r="Z285" i="13"/>
  <c r="AA285" i="13"/>
  <c r="AB285" i="13"/>
  <c r="AC285" i="13"/>
  <c r="AD285" i="13"/>
  <c r="AE285" i="13"/>
  <c r="AF285" i="13"/>
  <c r="AG285" i="13"/>
  <c r="X286" i="13"/>
  <c r="Y286" i="13"/>
  <c r="Z286" i="13"/>
  <c r="AA286" i="13"/>
  <c r="AB286" i="13"/>
  <c r="AC286" i="13"/>
  <c r="AD286" i="13"/>
  <c r="AE286" i="13"/>
  <c r="AF286" i="13"/>
  <c r="AG286" i="13"/>
  <c r="X287" i="13"/>
  <c r="Y287" i="13"/>
  <c r="Z287" i="13"/>
  <c r="AA287" i="13"/>
  <c r="AB287" i="13"/>
  <c r="AC287" i="13"/>
  <c r="AD287" i="13"/>
  <c r="AE287" i="13"/>
  <c r="AF287" i="13"/>
  <c r="AG287" i="13"/>
  <c r="X288" i="13"/>
  <c r="Y288" i="13"/>
  <c r="Z288" i="13"/>
  <c r="AA288" i="13"/>
  <c r="AB288" i="13"/>
  <c r="AC288" i="13"/>
  <c r="AD288" i="13"/>
  <c r="AE288" i="13"/>
  <c r="AF288" i="13"/>
  <c r="AG288" i="13"/>
  <c r="X289" i="13"/>
  <c r="Y289" i="13"/>
  <c r="Z289" i="13"/>
  <c r="AA289" i="13"/>
  <c r="AB289" i="13"/>
  <c r="AC289" i="13"/>
  <c r="AD289" i="13"/>
  <c r="AE289" i="13"/>
  <c r="AF289" i="13"/>
  <c r="AG289" i="13"/>
  <c r="X290" i="13"/>
  <c r="Y290" i="13"/>
  <c r="Z290" i="13"/>
  <c r="AA290" i="13"/>
  <c r="AB290" i="13"/>
  <c r="AC290" i="13"/>
  <c r="AD290" i="13"/>
  <c r="AE290" i="13"/>
  <c r="AF290" i="13"/>
  <c r="AG290" i="13"/>
  <c r="X291" i="13"/>
  <c r="Y291" i="13"/>
  <c r="Z291" i="13"/>
  <c r="AA291" i="13"/>
  <c r="AB291" i="13"/>
  <c r="AC291" i="13"/>
  <c r="AD291" i="13"/>
  <c r="AE291" i="13"/>
  <c r="AF291" i="13"/>
  <c r="AG291" i="13"/>
  <c r="X292" i="13"/>
  <c r="Y292" i="13"/>
  <c r="Z292" i="13"/>
  <c r="AA292" i="13"/>
  <c r="AB292" i="13"/>
  <c r="AC292" i="13"/>
  <c r="AD292" i="13"/>
  <c r="AE292" i="13"/>
  <c r="AF292" i="13"/>
  <c r="AG292" i="13"/>
  <c r="X293" i="13"/>
  <c r="Y293" i="13"/>
  <c r="Z293" i="13"/>
  <c r="AA293" i="13"/>
  <c r="AB293" i="13"/>
  <c r="AC293" i="13"/>
  <c r="AD293" i="13"/>
  <c r="AE293" i="13"/>
  <c r="AF293" i="13"/>
  <c r="AG293" i="13"/>
  <c r="X294" i="13"/>
  <c r="Y294" i="13"/>
  <c r="Z294" i="13"/>
  <c r="AA294" i="13"/>
  <c r="AB294" i="13"/>
  <c r="AC294" i="13"/>
  <c r="AD294" i="13"/>
  <c r="AE294" i="13"/>
  <c r="AF294" i="13"/>
  <c r="AG294" i="13"/>
  <c r="X295" i="13"/>
  <c r="Y295" i="13"/>
  <c r="Z295" i="13"/>
  <c r="AA295" i="13"/>
  <c r="AB295" i="13"/>
  <c r="AC295" i="13"/>
  <c r="AD295" i="13"/>
  <c r="AE295" i="13"/>
  <c r="AF295" i="13"/>
  <c r="AG295" i="13"/>
  <c r="X296" i="13"/>
  <c r="Y296" i="13"/>
  <c r="Z296" i="13"/>
  <c r="AA296" i="13"/>
  <c r="AB296" i="13"/>
  <c r="AC296" i="13"/>
  <c r="AD296" i="13"/>
  <c r="AE296" i="13"/>
  <c r="AF296" i="13"/>
  <c r="AG296" i="13"/>
  <c r="X297" i="13"/>
  <c r="Y297" i="13"/>
  <c r="Z297" i="13"/>
  <c r="AA297" i="13"/>
  <c r="AB297" i="13"/>
  <c r="AC297" i="13"/>
  <c r="AD297" i="13"/>
  <c r="AE297" i="13"/>
  <c r="AF297" i="13"/>
  <c r="AG297" i="13"/>
  <c r="X298" i="13"/>
  <c r="Y298" i="13"/>
  <c r="Z298" i="13"/>
  <c r="AA298" i="13"/>
  <c r="AB298" i="13"/>
  <c r="AC298" i="13"/>
  <c r="AD298" i="13"/>
  <c r="AE298" i="13"/>
  <c r="AF298" i="13"/>
  <c r="AG298" i="13"/>
  <c r="X299" i="13"/>
  <c r="Y299" i="13"/>
  <c r="Z299" i="13"/>
  <c r="AA299" i="13"/>
  <c r="AB299" i="13"/>
  <c r="AC299" i="13"/>
  <c r="AD299" i="13"/>
  <c r="AE299" i="13"/>
  <c r="AF299" i="13"/>
  <c r="AG299" i="13"/>
  <c r="X300" i="13"/>
  <c r="Y300" i="13"/>
  <c r="Z300" i="13"/>
  <c r="AA300" i="13"/>
  <c r="AB300" i="13"/>
  <c r="AC300" i="13"/>
  <c r="AD300" i="13"/>
  <c r="AE300" i="13"/>
  <c r="AF300" i="13"/>
  <c r="AG300" i="13"/>
  <c r="X301" i="13"/>
  <c r="Y301" i="13"/>
  <c r="Z301" i="13"/>
  <c r="AA301" i="13"/>
  <c r="AB301" i="13"/>
  <c r="AC301" i="13"/>
  <c r="AD301" i="13"/>
  <c r="AE301" i="13"/>
  <c r="AF301" i="13"/>
  <c r="AG301" i="13"/>
  <c r="X302" i="13"/>
  <c r="Y302" i="13"/>
  <c r="Z302" i="13"/>
  <c r="AA302" i="13"/>
  <c r="AB302" i="13"/>
  <c r="AC302" i="13"/>
  <c r="AD302" i="13"/>
  <c r="AE302" i="13"/>
  <c r="AF302" i="13"/>
  <c r="AG302" i="13"/>
  <c r="X303" i="13"/>
  <c r="Y303" i="13"/>
  <c r="Z303" i="13"/>
  <c r="AA303" i="13"/>
  <c r="AB303" i="13"/>
  <c r="AC303" i="13"/>
  <c r="AD303" i="13"/>
  <c r="AE303" i="13"/>
  <c r="AF303" i="13"/>
  <c r="AG303" i="13"/>
  <c r="X304" i="13"/>
  <c r="Y304" i="13"/>
  <c r="Z304" i="13"/>
  <c r="AA304" i="13"/>
  <c r="AB304" i="13"/>
  <c r="AC304" i="13"/>
  <c r="AD304" i="13"/>
  <c r="AE304" i="13"/>
  <c r="AF304" i="13"/>
  <c r="AG304" i="13"/>
  <c r="X305" i="13"/>
  <c r="Y305" i="13"/>
  <c r="Z305" i="13"/>
  <c r="AA305" i="13"/>
  <c r="AB305" i="13"/>
  <c r="AC305" i="13"/>
  <c r="AD305" i="13"/>
  <c r="AE305" i="13"/>
  <c r="AF305" i="13"/>
  <c r="AG305" i="13"/>
  <c r="X306" i="13"/>
  <c r="Y306" i="13"/>
  <c r="Z306" i="13"/>
  <c r="AA306" i="13"/>
  <c r="AB306" i="13"/>
  <c r="AC306" i="13"/>
  <c r="AD306" i="13"/>
  <c r="AE306" i="13"/>
  <c r="AF306" i="13"/>
  <c r="AG306" i="13"/>
  <c r="X307" i="13"/>
  <c r="Y307" i="13"/>
  <c r="Z307" i="13"/>
  <c r="AA307" i="13"/>
  <c r="AB307" i="13"/>
  <c r="AC307" i="13"/>
  <c r="AD307" i="13"/>
  <c r="AE307" i="13"/>
  <c r="AF307" i="13"/>
  <c r="AG307" i="13"/>
  <c r="X308" i="13"/>
  <c r="Y308" i="13"/>
  <c r="Z308" i="13"/>
  <c r="AA308" i="13"/>
  <c r="AB308" i="13"/>
  <c r="AC308" i="13"/>
  <c r="AD308" i="13"/>
  <c r="AE308" i="13"/>
  <c r="AF308" i="13"/>
  <c r="AG308" i="13"/>
  <c r="X309" i="13"/>
  <c r="Y309" i="13"/>
  <c r="Z309" i="13"/>
  <c r="AA309" i="13"/>
  <c r="AB309" i="13"/>
  <c r="AC309" i="13"/>
  <c r="AD309" i="13"/>
  <c r="AE309" i="13"/>
  <c r="AF309" i="13"/>
  <c r="AG309" i="13"/>
  <c r="X310" i="13"/>
  <c r="Y310" i="13"/>
  <c r="Z310" i="13"/>
  <c r="AA310" i="13"/>
  <c r="AB310" i="13"/>
  <c r="AC310" i="13"/>
  <c r="AD310" i="13"/>
  <c r="AE310" i="13"/>
  <c r="AF310" i="13"/>
  <c r="AG310" i="13"/>
  <c r="X311" i="13"/>
  <c r="Y311" i="13"/>
  <c r="Z311" i="13"/>
  <c r="AA311" i="13"/>
  <c r="AB311" i="13"/>
  <c r="AC311" i="13"/>
  <c r="AD311" i="13"/>
  <c r="AE311" i="13"/>
  <c r="AF311" i="13"/>
  <c r="AG311" i="13"/>
  <c r="X312" i="13"/>
  <c r="Y312" i="13"/>
  <c r="Z312" i="13"/>
  <c r="AA312" i="13"/>
  <c r="AB312" i="13"/>
  <c r="AC312" i="13"/>
  <c r="AD312" i="13"/>
  <c r="AE312" i="13"/>
  <c r="AF312" i="13"/>
  <c r="AG312" i="13"/>
  <c r="X313" i="13"/>
  <c r="Y313" i="13"/>
  <c r="Z313" i="13"/>
  <c r="AA313" i="13"/>
  <c r="AB313" i="13"/>
  <c r="AC313" i="13"/>
  <c r="AD313" i="13"/>
  <c r="AE313" i="13"/>
  <c r="AF313" i="13"/>
  <c r="AG313" i="13"/>
  <c r="X314" i="13"/>
  <c r="Y314" i="13"/>
  <c r="Z314" i="13"/>
  <c r="AA314" i="13"/>
  <c r="AB314" i="13"/>
  <c r="AC314" i="13"/>
  <c r="AD314" i="13"/>
  <c r="AE314" i="13"/>
  <c r="AF314" i="13"/>
  <c r="AG314" i="13"/>
  <c r="X315" i="13"/>
  <c r="Y315" i="13"/>
  <c r="Z315" i="13"/>
  <c r="AA315" i="13"/>
  <c r="AB315" i="13"/>
  <c r="AC315" i="13"/>
  <c r="AD315" i="13"/>
  <c r="AE315" i="13"/>
  <c r="AF315" i="13"/>
  <c r="AG315" i="13"/>
  <c r="X316" i="13"/>
  <c r="Y316" i="13"/>
  <c r="Z316" i="13"/>
  <c r="AA316" i="13"/>
  <c r="AB316" i="13"/>
  <c r="AC316" i="13"/>
  <c r="AD316" i="13"/>
  <c r="AE316" i="13"/>
  <c r="AF316" i="13"/>
  <c r="AG316" i="13"/>
  <c r="X317" i="13"/>
  <c r="Y317" i="13"/>
  <c r="Z317" i="13"/>
  <c r="AA317" i="13"/>
  <c r="AB317" i="13"/>
  <c r="AC317" i="13"/>
  <c r="AD317" i="13"/>
  <c r="AE317" i="13"/>
  <c r="AF317" i="13"/>
  <c r="AG317" i="13"/>
  <c r="X318" i="13"/>
  <c r="Y318" i="13"/>
  <c r="Z318" i="13"/>
  <c r="AA318" i="13"/>
  <c r="AB318" i="13"/>
  <c r="AC318" i="13"/>
  <c r="AD318" i="13"/>
  <c r="AE318" i="13"/>
  <c r="AF318" i="13"/>
  <c r="AG318" i="13"/>
  <c r="X319" i="13"/>
  <c r="Y319" i="13"/>
  <c r="Z319" i="13"/>
  <c r="AA319" i="13"/>
  <c r="AB319" i="13"/>
  <c r="AC319" i="13"/>
  <c r="AD319" i="13"/>
  <c r="AE319" i="13"/>
  <c r="AF319" i="13"/>
  <c r="AG319" i="13"/>
  <c r="X320" i="13"/>
  <c r="Y320" i="13"/>
  <c r="Z320" i="13"/>
  <c r="AA320" i="13"/>
  <c r="AB320" i="13"/>
  <c r="AC320" i="13"/>
  <c r="AD320" i="13"/>
  <c r="AE320" i="13"/>
  <c r="AF320" i="13"/>
  <c r="AG320" i="13"/>
  <c r="X321" i="13"/>
  <c r="Y321" i="13"/>
  <c r="Z321" i="13"/>
  <c r="AA321" i="13"/>
  <c r="AB321" i="13"/>
  <c r="AC321" i="13"/>
  <c r="AD321" i="13"/>
  <c r="AE321" i="13"/>
  <c r="AF321" i="13"/>
  <c r="AG321" i="13"/>
  <c r="X322" i="13"/>
  <c r="Y322" i="13"/>
  <c r="Z322" i="13"/>
  <c r="AA322" i="13"/>
  <c r="AB322" i="13"/>
  <c r="AC322" i="13"/>
  <c r="AD322" i="13"/>
  <c r="AE322" i="13"/>
  <c r="AF322" i="13"/>
  <c r="AG322" i="13"/>
  <c r="X323" i="13"/>
  <c r="Y323" i="13"/>
  <c r="Z323" i="13"/>
  <c r="AA323" i="13"/>
  <c r="AB323" i="13"/>
  <c r="AC323" i="13"/>
  <c r="AD323" i="13"/>
  <c r="AE323" i="13"/>
  <c r="AF323" i="13"/>
  <c r="AG323" i="13"/>
  <c r="X324" i="13"/>
  <c r="Y324" i="13"/>
  <c r="Z324" i="13"/>
  <c r="AA324" i="13"/>
  <c r="AB324" i="13"/>
  <c r="AC324" i="13"/>
  <c r="AD324" i="13"/>
  <c r="AE324" i="13"/>
  <c r="AF324" i="13"/>
  <c r="AG324" i="13"/>
  <c r="X325" i="13"/>
  <c r="Y325" i="13"/>
  <c r="Z325" i="13"/>
  <c r="AA325" i="13"/>
  <c r="AB325" i="13"/>
  <c r="AC325" i="13"/>
  <c r="AD325" i="13"/>
  <c r="AE325" i="13"/>
  <c r="AF325" i="13"/>
  <c r="AG325" i="13"/>
  <c r="X326" i="13"/>
  <c r="Y326" i="13"/>
  <c r="Z326" i="13"/>
  <c r="AA326" i="13"/>
  <c r="AB326" i="13"/>
  <c r="AC326" i="13"/>
  <c r="AD326" i="13"/>
  <c r="AE326" i="13"/>
  <c r="AF326" i="13"/>
  <c r="AG326" i="13"/>
  <c r="X327" i="13"/>
  <c r="Y327" i="13"/>
  <c r="Z327" i="13"/>
  <c r="AA327" i="13"/>
  <c r="AB327" i="13"/>
  <c r="AC327" i="13"/>
  <c r="AD327" i="13"/>
  <c r="AE327" i="13"/>
  <c r="AF327" i="13"/>
  <c r="AG327" i="13"/>
  <c r="X328" i="13"/>
  <c r="Y328" i="13"/>
  <c r="Z328" i="13"/>
  <c r="AA328" i="13"/>
  <c r="AB328" i="13"/>
  <c r="AC328" i="13"/>
  <c r="AD328" i="13"/>
  <c r="AE328" i="13"/>
  <c r="AF328" i="13"/>
  <c r="AG328" i="13"/>
  <c r="X329" i="13"/>
  <c r="Y329" i="13"/>
  <c r="Z329" i="13"/>
  <c r="AA329" i="13"/>
  <c r="AB329" i="13"/>
  <c r="AC329" i="13"/>
  <c r="AD329" i="13"/>
  <c r="AE329" i="13"/>
  <c r="AF329" i="13"/>
  <c r="AG329" i="13"/>
  <c r="X330" i="13"/>
  <c r="Y330" i="13"/>
  <c r="Z330" i="13"/>
  <c r="AA330" i="13"/>
  <c r="AB330" i="13"/>
  <c r="AC330" i="13"/>
  <c r="AD330" i="13"/>
  <c r="AE330" i="13"/>
  <c r="AF330" i="13"/>
  <c r="AG330" i="13"/>
  <c r="X331" i="13"/>
  <c r="Y331" i="13"/>
  <c r="Z331" i="13"/>
  <c r="AA331" i="13"/>
  <c r="AB331" i="13"/>
  <c r="AC331" i="13"/>
  <c r="AD331" i="13"/>
  <c r="AE331" i="13"/>
  <c r="AF331" i="13"/>
  <c r="AG331" i="13"/>
  <c r="X332" i="13"/>
  <c r="Y332" i="13"/>
  <c r="Z332" i="13"/>
  <c r="AA332" i="13"/>
  <c r="AB332" i="13"/>
  <c r="AC332" i="13"/>
  <c r="AD332" i="13"/>
  <c r="AE332" i="13"/>
  <c r="AF332" i="13"/>
  <c r="AG332" i="13"/>
  <c r="X333" i="13"/>
  <c r="Y333" i="13"/>
  <c r="Z333" i="13"/>
  <c r="AA333" i="13"/>
  <c r="AB333" i="13"/>
  <c r="AC333" i="13"/>
  <c r="AD333" i="13"/>
  <c r="AE333" i="13"/>
  <c r="AF333" i="13"/>
  <c r="AG333" i="13"/>
  <c r="X334" i="13"/>
  <c r="Y334" i="13"/>
  <c r="Z334" i="13"/>
  <c r="AA334" i="13"/>
  <c r="AB334" i="13"/>
  <c r="AC334" i="13"/>
  <c r="AD334" i="13"/>
  <c r="AE334" i="13"/>
  <c r="AF334" i="13"/>
  <c r="AG334" i="13"/>
  <c r="X335" i="13"/>
  <c r="Y335" i="13"/>
  <c r="Z335" i="13"/>
  <c r="AA335" i="13"/>
  <c r="AB335" i="13"/>
  <c r="AC335" i="13"/>
  <c r="AD335" i="13"/>
  <c r="AE335" i="13"/>
  <c r="AF335" i="13"/>
  <c r="AG335" i="13"/>
  <c r="X336" i="13"/>
  <c r="Y336" i="13"/>
  <c r="Z336" i="13"/>
  <c r="AA336" i="13"/>
  <c r="AB336" i="13"/>
  <c r="AC336" i="13"/>
  <c r="AD336" i="13"/>
  <c r="AE336" i="13"/>
  <c r="AF336" i="13"/>
  <c r="AG336" i="13"/>
  <c r="X337" i="13"/>
  <c r="Y337" i="13"/>
  <c r="Z337" i="13"/>
  <c r="AA337" i="13"/>
  <c r="AB337" i="13"/>
  <c r="AC337" i="13"/>
  <c r="AD337" i="13"/>
  <c r="AE337" i="13"/>
  <c r="AF337" i="13"/>
  <c r="AG337" i="13"/>
  <c r="X338" i="13"/>
  <c r="Y338" i="13"/>
  <c r="Z338" i="13"/>
  <c r="AA338" i="13"/>
  <c r="AB338" i="13"/>
  <c r="AC338" i="13"/>
  <c r="AD338" i="13"/>
  <c r="AE338" i="13"/>
  <c r="AF338" i="13"/>
  <c r="AG338" i="13"/>
  <c r="X339" i="13"/>
  <c r="Y339" i="13"/>
  <c r="Z339" i="13"/>
  <c r="AA339" i="13"/>
  <c r="AB339" i="13"/>
  <c r="AC339" i="13"/>
  <c r="AD339" i="13"/>
  <c r="AE339" i="13"/>
  <c r="AF339" i="13"/>
  <c r="AG339" i="13"/>
  <c r="X340" i="13"/>
  <c r="Y340" i="13"/>
  <c r="Z340" i="13"/>
  <c r="AA340" i="13"/>
  <c r="AB340" i="13"/>
  <c r="AC340" i="13"/>
  <c r="AD340" i="13"/>
  <c r="AE340" i="13"/>
  <c r="AF340" i="13"/>
  <c r="AG340" i="13"/>
  <c r="X341" i="13"/>
  <c r="Y341" i="13"/>
  <c r="Z341" i="13"/>
  <c r="AA341" i="13"/>
  <c r="AB341" i="13"/>
  <c r="AC341" i="13"/>
  <c r="AD341" i="13"/>
  <c r="AE341" i="13"/>
  <c r="AF341" i="13"/>
  <c r="AG341" i="13"/>
  <c r="X342" i="13"/>
  <c r="Y342" i="13"/>
  <c r="Z342" i="13"/>
  <c r="AA342" i="13"/>
  <c r="AB342" i="13"/>
  <c r="AC342" i="13"/>
  <c r="AD342" i="13"/>
  <c r="AE342" i="13"/>
  <c r="AF342" i="13"/>
  <c r="AG342" i="13"/>
  <c r="X343" i="13"/>
  <c r="Y343" i="13"/>
  <c r="Z343" i="13"/>
  <c r="AA343" i="13"/>
  <c r="AB343" i="13"/>
  <c r="AC343" i="13"/>
  <c r="AD343" i="13"/>
  <c r="AE343" i="13"/>
  <c r="AF343" i="13"/>
  <c r="AG343" i="13"/>
  <c r="X344" i="13"/>
  <c r="Y344" i="13"/>
  <c r="Z344" i="13"/>
  <c r="AA344" i="13"/>
  <c r="AB344" i="13"/>
  <c r="AC344" i="13"/>
  <c r="AD344" i="13"/>
  <c r="AE344" i="13"/>
  <c r="AF344" i="13"/>
  <c r="AG344" i="13"/>
  <c r="X345" i="13"/>
  <c r="Y345" i="13"/>
  <c r="Z345" i="13"/>
  <c r="AA345" i="13"/>
  <c r="AB345" i="13"/>
  <c r="AC345" i="13"/>
  <c r="AD345" i="13"/>
  <c r="AE345" i="13"/>
  <c r="AF345" i="13"/>
  <c r="AG345" i="13"/>
  <c r="X346" i="13"/>
  <c r="Y346" i="13"/>
  <c r="Z346" i="13"/>
  <c r="AA346" i="13"/>
  <c r="AB346" i="13"/>
  <c r="AC346" i="13"/>
  <c r="AD346" i="13"/>
  <c r="AE346" i="13"/>
  <c r="AF346" i="13"/>
  <c r="AG346" i="13"/>
  <c r="X347" i="13"/>
  <c r="Y347" i="13"/>
  <c r="Z347" i="13"/>
  <c r="AA347" i="13"/>
  <c r="AB347" i="13"/>
  <c r="AC347" i="13"/>
  <c r="AD347" i="13"/>
  <c r="AE347" i="13"/>
  <c r="AF347" i="13"/>
  <c r="AG347" i="13"/>
  <c r="X348" i="13"/>
  <c r="Y348" i="13"/>
  <c r="Z348" i="13"/>
  <c r="AA348" i="13"/>
  <c r="AB348" i="13"/>
  <c r="AC348" i="13"/>
  <c r="AD348" i="13"/>
  <c r="AE348" i="13"/>
  <c r="AF348" i="13"/>
  <c r="AG348" i="13"/>
  <c r="X349" i="13"/>
  <c r="Y349" i="13"/>
  <c r="Z349" i="13"/>
  <c r="AA349" i="13"/>
  <c r="AB349" i="13"/>
  <c r="AC349" i="13"/>
  <c r="AD349" i="13"/>
  <c r="AE349" i="13"/>
  <c r="AF349" i="13"/>
  <c r="AG349" i="13"/>
  <c r="X350" i="13"/>
  <c r="Y350" i="13"/>
  <c r="Z350" i="13"/>
  <c r="AA350" i="13"/>
  <c r="AB350" i="13"/>
  <c r="AC350" i="13"/>
  <c r="AD350" i="13"/>
  <c r="AE350" i="13"/>
  <c r="AF350" i="13"/>
  <c r="AG350" i="13"/>
  <c r="X351" i="13"/>
  <c r="Y351" i="13"/>
  <c r="Z351" i="13"/>
  <c r="AA351" i="13"/>
  <c r="AB351" i="13"/>
  <c r="AC351" i="13"/>
  <c r="AD351" i="13"/>
  <c r="AE351" i="13"/>
  <c r="AF351" i="13"/>
  <c r="AG351" i="13"/>
  <c r="X352" i="13"/>
  <c r="Y352" i="13"/>
  <c r="Z352" i="13"/>
  <c r="AA352" i="13"/>
  <c r="AB352" i="13"/>
  <c r="AC352" i="13"/>
  <c r="AD352" i="13"/>
  <c r="AE352" i="13"/>
  <c r="AF352" i="13"/>
  <c r="AG352" i="13"/>
  <c r="X353" i="13"/>
  <c r="Y353" i="13"/>
  <c r="Z353" i="13"/>
  <c r="AA353" i="13"/>
  <c r="AB353" i="13"/>
  <c r="AC353" i="13"/>
  <c r="AD353" i="13"/>
  <c r="AE353" i="13"/>
  <c r="AF353" i="13"/>
  <c r="AG353" i="13"/>
  <c r="X354" i="13"/>
  <c r="Y354" i="13"/>
  <c r="Z354" i="13"/>
  <c r="AA354" i="13"/>
  <c r="AB354" i="13"/>
  <c r="AC354" i="13"/>
  <c r="AD354" i="13"/>
  <c r="AE354" i="13"/>
  <c r="AF354" i="13"/>
  <c r="AG354" i="13"/>
  <c r="X355" i="13"/>
  <c r="Y355" i="13"/>
  <c r="Z355" i="13"/>
  <c r="AA355" i="13"/>
  <c r="AB355" i="13"/>
  <c r="AC355" i="13"/>
  <c r="AD355" i="13"/>
  <c r="AE355" i="13"/>
  <c r="AF355" i="13"/>
  <c r="AG355" i="13"/>
  <c r="X356" i="13"/>
  <c r="Y356" i="13"/>
  <c r="Z356" i="13"/>
  <c r="AA356" i="13"/>
  <c r="AB356" i="13"/>
  <c r="AC356" i="13"/>
  <c r="AD356" i="13"/>
  <c r="AE356" i="13"/>
  <c r="AF356" i="13"/>
  <c r="AG356" i="13"/>
  <c r="X357" i="13"/>
  <c r="Y357" i="13"/>
  <c r="Z357" i="13"/>
  <c r="AA357" i="13"/>
  <c r="AB357" i="13"/>
  <c r="AC357" i="13"/>
  <c r="AD357" i="13"/>
  <c r="AE357" i="13"/>
  <c r="AF357" i="13"/>
  <c r="AG357" i="13"/>
  <c r="X358" i="13"/>
  <c r="Y358" i="13"/>
  <c r="Z358" i="13"/>
  <c r="AA358" i="13"/>
  <c r="AB358" i="13"/>
  <c r="AC358" i="13"/>
  <c r="AD358" i="13"/>
  <c r="AE358" i="13"/>
  <c r="AF358" i="13"/>
  <c r="AG358" i="13"/>
  <c r="X359" i="13"/>
  <c r="Y359" i="13"/>
  <c r="Z359" i="13"/>
  <c r="AA359" i="13"/>
  <c r="AB359" i="13"/>
  <c r="AC359" i="13"/>
  <c r="AD359" i="13"/>
  <c r="AE359" i="13"/>
  <c r="AF359" i="13"/>
  <c r="AG359" i="13"/>
  <c r="X360" i="13"/>
  <c r="Y360" i="13"/>
  <c r="Z360" i="13"/>
  <c r="AA360" i="13"/>
  <c r="AB360" i="13"/>
  <c r="AC360" i="13"/>
  <c r="AD360" i="13"/>
  <c r="AE360" i="13"/>
  <c r="AF360" i="13"/>
  <c r="AG360" i="13"/>
  <c r="X361" i="13"/>
  <c r="Y361" i="13"/>
  <c r="Z361" i="13"/>
  <c r="AA361" i="13"/>
  <c r="AB361" i="13"/>
  <c r="AC361" i="13"/>
  <c r="AD361" i="13"/>
  <c r="AE361" i="13"/>
  <c r="AF361" i="13"/>
  <c r="AG361" i="13"/>
  <c r="X362" i="13"/>
  <c r="Y362" i="13"/>
  <c r="Z362" i="13"/>
  <c r="AA362" i="13"/>
  <c r="AB362" i="13"/>
  <c r="AC362" i="13"/>
  <c r="AD362" i="13"/>
  <c r="AE362" i="13"/>
  <c r="AF362" i="13"/>
  <c r="AG362" i="13"/>
  <c r="X363" i="13"/>
  <c r="Y363" i="13"/>
  <c r="Z363" i="13"/>
  <c r="AA363" i="13"/>
  <c r="AB363" i="13"/>
  <c r="AC363" i="13"/>
  <c r="AD363" i="13"/>
  <c r="AE363" i="13"/>
  <c r="AF363" i="13"/>
  <c r="AG363" i="13"/>
  <c r="X364" i="13"/>
  <c r="Y364" i="13"/>
  <c r="Z364" i="13"/>
  <c r="AA364" i="13"/>
  <c r="AB364" i="13"/>
  <c r="AC364" i="13"/>
  <c r="AD364" i="13"/>
  <c r="AE364" i="13"/>
  <c r="AF364" i="13"/>
  <c r="AG364" i="13"/>
  <c r="X365" i="13"/>
  <c r="Y365" i="13"/>
  <c r="Z365" i="13"/>
  <c r="AA365" i="13"/>
  <c r="AB365" i="13"/>
  <c r="AC365" i="13"/>
  <c r="AD365" i="13"/>
  <c r="AE365" i="13"/>
  <c r="AF365" i="13"/>
  <c r="AG365" i="13"/>
  <c r="X366" i="13"/>
  <c r="Y366" i="13"/>
  <c r="Z366" i="13"/>
  <c r="AA366" i="13"/>
  <c r="AB366" i="13"/>
  <c r="AC366" i="13"/>
  <c r="AD366" i="13"/>
  <c r="AE366" i="13"/>
  <c r="AF366" i="13"/>
  <c r="AG366" i="13"/>
  <c r="X367" i="13"/>
  <c r="Y367" i="13"/>
  <c r="Z367" i="13"/>
  <c r="AA367" i="13"/>
  <c r="AB367" i="13"/>
  <c r="AC367" i="13"/>
  <c r="AD367" i="13"/>
  <c r="AE367" i="13"/>
  <c r="AF367" i="13"/>
  <c r="AG367" i="13"/>
  <c r="X368" i="13"/>
  <c r="Y368" i="13"/>
  <c r="Z368" i="13"/>
  <c r="AA368" i="13"/>
  <c r="AB368" i="13"/>
  <c r="AC368" i="13"/>
  <c r="AD368" i="13"/>
  <c r="AE368" i="13"/>
  <c r="AF368" i="13"/>
  <c r="AG368" i="13"/>
  <c r="X369" i="13"/>
  <c r="Y369" i="13"/>
  <c r="Z369" i="13"/>
  <c r="AA369" i="13"/>
  <c r="AB369" i="13"/>
  <c r="AC369" i="13"/>
  <c r="AD369" i="13"/>
  <c r="AE369" i="13"/>
  <c r="AF369" i="13"/>
  <c r="AG369" i="13"/>
  <c r="X370" i="13"/>
  <c r="Y370" i="13"/>
  <c r="Z370" i="13"/>
  <c r="AA370" i="13"/>
  <c r="AB370" i="13"/>
  <c r="AC370" i="13"/>
  <c r="AD370" i="13"/>
  <c r="AE370" i="13"/>
  <c r="AF370" i="13"/>
  <c r="AG370" i="13"/>
  <c r="X371" i="13"/>
  <c r="Y371" i="13"/>
  <c r="Z371" i="13"/>
  <c r="AA371" i="13"/>
  <c r="AB371" i="13"/>
  <c r="AC371" i="13"/>
  <c r="AD371" i="13"/>
  <c r="AE371" i="13"/>
  <c r="AF371" i="13"/>
  <c r="AG371" i="13"/>
  <c r="X372" i="13"/>
  <c r="Y372" i="13"/>
  <c r="Z372" i="13"/>
  <c r="AA372" i="13"/>
  <c r="AB372" i="13"/>
  <c r="AC372" i="13"/>
  <c r="AD372" i="13"/>
  <c r="AE372" i="13"/>
  <c r="AF372" i="13"/>
  <c r="AG372" i="13"/>
  <c r="X373" i="13"/>
  <c r="Y373" i="13"/>
  <c r="Z373" i="13"/>
  <c r="AA373" i="13"/>
  <c r="AB373" i="13"/>
  <c r="AC373" i="13"/>
  <c r="AD373" i="13"/>
  <c r="AE373" i="13"/>
  <c r="AF373" i="13"/>
  <c r="AG373" i="13"/>
  <c r="X374" i="13"/>
  <c r="Y374" i="13"/>
  <c r="Z374" i="13"/>
  <c r="AA374" i="13"/>
  <c r="AB374" i="13"/>
  <c r="AC374" i="13"/>
  <c r="AD374" i="13"/>
  <c r="AE374" i="13"/>
  <c r="AF374" i="13"/>
  <c r="AG374" i="13"/>
  <c r="X375" i="13"/>
  <c r="Y375" i="13"/>
  <c r="Z375" i="13"/>
  <c r="AA375" i="13"/>
  <c r="AB375" i="13"/>
  <c r="AC375" i="13"/>
  <c r="AD375" i="13"/>
  <c r="AE375" i="13"/>
  <c r="AF375" i="13"/>
  <c r="AG375" i="13"/>
  <c r="X376" i="13"/>
  <c r="Y376" i="13"/>
  <c r="Z376" i="13"/>
  <c r="AA376" i="13"/>
  <c r="AB376" i="13"/>
  <c r="AC376" i="13"/>
  <c r="AD376" i="13"/>
  <c r="AE376" i="13"/>
  <c r="AF376" i="13"/>
  <c r="AG376" i="13"/>
  <c r="X377" i="13"/>
  <c r="Y377" i="13"/>
  <c r="Z377" i="13"/>
  <c r="AA377" i="13"/>
  <c r="AB377" i="13"/>
  <c r="AC377" i="13"/>
  <c r="AD377" i="13"/>
  <c r="AE377" i="13"/>
  <c r="AF377" i="13"/>
  <c r="AG377" i="13"/>
  <c r="X378" i="13"/>
  <c r="Y378" i="13"/>
  <c r="Z378" i="13"/>
  <c r="AA378" i="13"/>
  <c r="AB378" i="13"/>
  <c r="AC378" i="13"/>
  <c r="AD378" i="13"/>
  <c r="AE378" i="13"/>
  <c r="AF378" i="13"/>
  <c r="AG378" i="13"/>
  <c r="X379" i="13"/>
  <c r="Y379" i="13"/>
  <c r="Z379" i="13"/>
  <c r="AA379" i="13"/>
  <c r="AB379" i="13"/>
  <c r="AC379" i="13"/>
  <c r="AD379" i="13"/>
  <c r="AE379" i="13"/>
  <c r="AF379" i="13"/>
  <c r="AG379" i="13"/>
  <c r="X380" i="13"/>
  <c r="Y380" i="13"/>
  <c r="Z380" i="13"/>
  <c r="AA380" i="13"/>
  <c r="AB380" i="13"/>
  <c r="AC380" i="13"/>
  <c r="AD380" i="13"/>
  <c r="AE380" i="13"/>
  <c r="AF380" i="13"/>
  <c r="AG380" i="13"/>
  <c r="X381" i="13"/>
  <c r="Y381" i="13"/>
  <c r="Z381" i="13"/>
  <c r="AA381" i="13"/>
  <c r="AB381" i="13"/>
  <c r="AC381" i="13"/>
  <c r="AD381" i="13"/>
  <c r="AE381" i="13"/>
  <c r="AF381" i="13"/>
  <c r="AG381" i="13"/>
  <c r="X382" i="13"/>
  <c r="Y382" i="13"/>
  <c r="Z382" i="13"/>
  <c r="AA382" i="13"/>
  <c r="AB382" i="13"/>
  <c r="AC382" i="13"/>
  <c r="AD382" i="13"/>
  <c r="AE382" i="13"/>
  <c r="AF382" i="13"/>
  <c r="AG382" i="13"/>
  <c r="X383" i="13"/>
  <c r="Y383" i="13"/>
  <c r="Z383" i="13"/>
  <c r="AA383" i="13"/>
  <c r="AB383" i="13"/>
  <c r="AC383" i="13"/>
  <c r="AD383" i="13"/>
  <c r="AE383" i="13"/>
  <c r="AF383" i="13"/>
  <c r="AG383" i="13"/>
  <c r="X384" i="13"/>
  <c r="Y384" i="13"/>
  <c r="Z384" i="13"/>
  <c r="AA384" i="13"/>
  <c r="AB384" i="13"/>
  <c r="AC384" i="13"/>
  <c r="AD384" i="13"/>
  <c r="AE384" i="13"/>
  <c r="AF384" i="13"/>
  <c r="AG384" i="13"/>
  <c r="X385" i="13"/>
  <c r="Y385" i="13"/>
  <c r="Z385" i="13"/>
  <c r="AA385" i="13"/>
  <c r="AB385" i="13"/>
  <c r="AC385" i="13"/>
  <c r="AD385" i="13"/>
  <c r="AE385" i="13"/>
  <c r="AF385" i="13"/>
  <c r="AG385" i="13"/>
  <c r="X386" i="13"/>
  <c r="Y386" i="13"/>
  <c r="Z386" i="13"/>
  <c r="AA386" i="13"/>
  <c r="AB386" i="13"/>
  <c r="AC386" i="13"/>
  <c r="AD386" i="13"/>
  <c r="AE386" i="13"/>
  <c r="AF386" i="13"/>
  <c r="AG386" i="13"/>
  <c r="X387" i="13"/>
  <c r="Y387" i="13"/>
  <c r="Z387" i="13"/>
  <c r="AA387" i="13"/>
  <c r="AB387" i="13"/>
  <c r="AC387" i="13"/>
  <c r="AD387" i="13"/>
  <c r="AE387" i="13"/>
  <c r="AF387" i="13"/>
  <c r="AG387" i="13"/>
  <c r="X388" i="13"/>
  <c r="Y388" i="13"/>
  <c r="Z388" i="13"/>
  <c r="AA388" i="13"/>
  <c r="AB388" i="13"/>
  <c r="AC388" i="13"/>
  <c r="AD388" i="13"/>
  <c r="AE388" i="13"/>
  <c r="AF388" i="13"/>
  <c r="AG388" i="13"/>
  <c r="X389" i="13"/>
  <c r="Y389" i="13"/>
  <c r="Z389" i="13"/>
  <c r="AA389" i="13"/>
  <c r="AB389" i="13"/>
  <c r="AC389" i="13"/>
  <c r="AD389" i="13"/>
  <c r="AE389" i="13"/>
  <c r="AF389" i="13"/>
  <c r="AG389" i="13"/>
  <c r="X390" i="13"/>
  <c r="Y390" i="13"/>
  <c r="Z390" i="13"/>
  <c r="AA390" i="13"/>
  <c r="AB390" i="13"/>
  <c r="AC390" i="13"/>
  <c r="AD390" i="13"/>
  <c r="AE390" i="13"/>
  <c r="AF390" i="13"/>
  <c r="AG390" i="13"/>
  <c r="X391" i="13"/>
  <c r="Y391" i="13"/>
  <c r="Z391" i="13"/>
  <c r="AA391" i="13"/>
  <c r="AB391" i="13"/>
  <c r="AC391" i="13"/>
  <c r="AD391" i="13"/>
  <c r="AE391" i="13"/>
  <c r="AF391" i="13"/>
  <c r="AG391" i="13"/>
  <c r="X392" i="13"/>
  <c r="Y392" i="13"/>
  <c r="Z392" i="13"/>
  <c r="AA392" i="13"/>
  <c r="AB392" i="13"/>
  <c r="AC392" i="13"/>
  <c r="AD392" i="13"/>
  <c r="AE392" i="13"/>
  <c r="AF392" i="13"/>
  <c r="AG392" i="13"/>
  <c r="X393" i="13"/>
  <c r="Y393" i="13"/>
  <c r="Z393" i="13"/>
  <c r="AA393" i="13"/>
  <c r="AB393" i="13"/>
  <c r="AC393" i="13"/>
  <c r="AD393" i="13"/>
  <c r="AE393" i="13"/>
  <c r="AF393" i="13"/>
  <c r="AG393" i="13"/>
  <c r="X394" i="13"/>
  <c r="Y394" i="13"/>
  <c r="Z394" i="13"/>
  <c r="AA394" i="13"/>
  <c r="AB394" i="13"/>
  <c r="AC394" i="13"/>
  <c r="AD394" i="13"/>
  <c r="AE394" i="13"/>
  <c r="AF394" i="13"/>
  <c r="AG394" i="13"/>
  <c r="X395" i="13"/>
  <c r="Y395" i="13"/>
  <c r="Z395" i="13"/>
  <c r="AA395" i="13"/>
  <c r="AB395" i="13"/>
  <c r="AC395" i="13"/>
  <c r="AD395" i="13"/>
  <c r="AE395" i="13"/>
  <c r="AF395" i="13"/>
  <c r="AG395" i="13"/>
  <c r="X396" i="13"/>
  <c r="Y396" i="13"/>
  <c r="Z396" i="13"/>
  <c r="AA396" i="13"/>
  <c r="AB396" i="13"/>
  <c r="AC396" i="13"/>
  <c r="AD396" i="13"/>
  <c r="AE396" i="13"/>
  <c r="AF396" i="13"/>
  <c r="AG396" i="13"/>
  <c r="X397" i="13"/>
  <c r="Y397" i="13"/>
  <c r="Z397" i="13"/>
  <c r="AA397" i="13"/>
  <c r="AB397" i="13"/>
  <c r="AC397" i="13"/>
  <c r="AD397" i="13"/>
  <c r="AE397" i="13"/>
  <c r="AF397" i="13"/>
  <c r="AG397" i="13"/>
  <c r="X398" i="13"/>
  <c r="Y398" i="13"/>
  <c r="Z398" i="13"/>
  <c r="AA398" i="13"/>
  <c r="AB398" i="13"/>
  <c r="AC398" i="13"/>
  <c r="AD398" i="13"/>
  <c r="AE398" i="13"/>
  <c r="AF398" i="13"/>
  <c r="AG398" i="13"/>
  <c r="X399" i="13"/>
  <c r="Y399" i="13"/>
  <c r="Z399" i="13"/>
  <c r="AA399" i="13"/>
  <c r="AB399" i="13"/>
  <c r="AC399" i="13"/>
  <c r="AD399" i="13"/>
  <c r="AE399" i="13"/>
  <c r="AF399" i="13"/>
  <c r="AG399" i="13"/>
  <c r="X400" i="13"/>
  <c r="Y400" i="13"/>
  <c r="Z400" i="13"/>
  <c r="AA400" i="13"/>
  <c r="AB400" i="13"/>
  <c r="AC400" i="13"/>
  <c r="AD400" i="13"/>
  <c r="AE400" i="13"/>
  <c r="AF400" i="13"/>
  <c r="AG400" i="13"/>
  <c r="X401" i="13"/>
  <c r="Y401" i="13"/>
  <c r="Z401" i="13"/>
  <c r="AA401" i="13"/>
  <c r="AB401" i="13"/>
  <c r="AC401" i="13"/>
  <c r="AD401" i="13"/>
  <c r="AE401" i="13"/>
  <c r="AF401" i="13"/>
  <c r="AG401" i="13"/>
  <c r="X402" i="13"/>
  <c r="Y402" i="13"/>
  <c r="Z402" i="13"/>
  <c r="AA402" i="13"/>
  <c r="AB402" i="13"/>
  <c r="AC402" i="13"/>
  <c r="AD402" i="13"/>
  <c r="AE402" i="13"/>
  <c r="AF402" i="13"/>
  <c r="AG402" i="13"/>
  <c r="X403" i="13"/>
  <c r="Y403" i="13"/>
  <c r="Z403" i="13"/>
  <c r="AA403" i="13"/>
  <c r="AB403" i="13"/>
  <c r="AC403" i="13"/>
  <c r="AD403" i="13"/>
  <c r="AE403" i="13"/>
  <c r="AF403" i="13"/>
  <c r="AG403" i="13"/>
  <c r="X404" i="13"/>
  <c r="Y404" i="13"/>
  <c r="Z404" i="13"/>
  <c r="AA404" i="13"/>
  <c r="AB404" i="13"/>
  <c r="AC404" i="13"/>
  <c r="AD404" i="13"/>
  <c r="AE404" i="13"/>
  <c r="AF404" i="13"/>
  <c r="AG404" i="13"/>
  <c r="X405" i="13"/>
  <c r="Y405" i="13"/>
  <c r="Z405" i="13"/>
  <c r="AA405" i="13"/>
  <c r="AB405" i="13"/>
  <c r="AC405" i="13"/>
  <c r="AD405" i="13"/>
  <c r="AE405" i="13"/>
  <c r="AF405" i="13"/>
  <c r="AG405" i="13"/>
  <c r="X406" i="13"/>
  <c r="Y406" i="13"/>
  <c r="Z406" i="13"/>
  <c r="AA406" i="13"/>
  <c r="AB406" i="13"/>
  <c r="AC406" i="13"/>
  <c r="AD406" i="13"/>
  <c r="AE406" i="13"/>
  <c r="AF406" i="13"/>
  <c r="AG406" i="13"/>
  <c r="X407" i="13"/>
  <c r="Y407" i="13"/>
  <c r="Z407" i="13"/>
  <c r="AA407" i="13"/>
  <c r="AB407" i="13"/>
  <c r="AC407" i="13"/>
  <c r="AD407" i="13"/>
  <c r="AE407" i="13"/>
  <c r="AF407" i="13"/>
  <c r="AG407" i="13"/>
  <c r="X408" i="13"/>
  <c r="Y408" i="13"/>
  <c r="Z408" i="13"/>
  <c r="AA408" i="13"/>
  <c r="AB408" i="13"/>
  <c r="AC408" i="13"/>
  <c r="AD408" i="13"/>
  <c r="AE408" i="13"/>
  <c r="AF408" i="13"/>
  <c r="AG408" i="13"/>
  <c r="X409" i="13"/>
  <c r="Y409" i="13"/>
  <c r="Z409" i="13"/>
  <c r="AA409" i="13"/>
  <c r="AB409" i="13"/>
  <c r="AC409" i="13"/>
  <c r="AD409" i="13"/>
  <c r="AE409" i="13"/>
  <c r="AF409" i="13"/>
  <c r="AG409" i="13"/>
  <c r="X410" i="13"/>
  <c r="Y410" i="13"/>
  <c r="Z410" i="13"/>
  <c r="AA410" i="13"/>
  <c r="AB410" i="13"/>
  <c r="AC410" i="13"/>
  <c r="AD410" i="13"/>
  <c r="AE410" i="13"/>
  <c r="AF410" i="13"/>
  <c r="AG410" i="13"/>
  <c r="X411" i="13"/>
  <c r="Y411" i="13"/>
  <c r="Z411" i="13"/>
  <c r="AA411" i="13"/>
  <c r="AB411" i="13"/>
  <c r="AC411" i="13"/>
  <c r="AD411" i="13"/>
  <c r="AE411" i="13"/>
  <c r="AF411" i="13"/>
  <c r="AG411" i="13"/>
  <c r="X412" i="13"/>
  <c r="Y412" i="13"/>
  <c r="Z412" i="13"/>
  <c r="AA412" i="13"/>
  <c r="AB412" i="13"/>
  <c r="AC412" i="13"/>
  <c r="AD412" i="13"/>
  <c r="AE412" i="13"/>
  <c r="AF412" i="13"/>
  <c r="AG412" i="13"/>
  <c r="X413" i="13"/>
  <c r="Y413" i="13"/>
  <c r="Z413" i="13"/>
  <c r="AA413" i="13"/>
  <c r="AB413" i="13"/>
  <c r="AC413" i="13"/>
  <c r="AD413" i="13"/>
  <c r="AE413" i="13"/>
  <c r="AF413" i="13"/>
  <c r="AG413" i="13"/>
  <c r="X414" i="13"/>
  <c r="Y414" i="13"/>
  <c r="Z414" i="13"/>
  <c r="AA414" i="13"/>
  <c r="AB414" i="13"/>
  <c r="AC414" i="13"/>
  <c r="AD414" i="13"/>
  <c r="AE414" i="13"/>
  <c r="AF414" i="13"/>
  <c r="AG414" i="13"/>
  <c r="X415" i="13"/>
  <c r="Y415" i="13"/>
  <c r="Z415" i="13"/>
  <c r="AA415" i="13"/>
  <c r="AB415" i="13"/>
  <c r="AC415" i="13"/>
  <c r="AD415" i="13"/>
  <c r="AE415" i="13"/>
  <c r="AF415" i="13"/>
  <c r="AG415" i="13"/>
  <c r="X416" i="13"/>
  <c r="Y416" i="13"/>
  <c r="Z416" i="13"/>
  <c r="AA416" i="13"/>
  <c r="AB416" i="13"/>
  <c r="AC416" i="13"/>
  <c r="AD416" i="13"/>
  <c r="AE416" i="13"/>
  <c r="AF416" i="13"/>
  <c r="AG416" i="13"/>
  <c r="X417" i="13"/>
  <c r="Y417" i="13"/>
  <c r="Z417" i="13"/>
  <c r="AA417" i="13"/>
  <c r="AB417" i="13"/>
  <c r="AC417" i="13"/>
  <c r="AD417" i="13"/>
  <c r="AE417" i="13"/>
  <c r="AF417" i="13"/>
  <c r="AG417" i="13"/>
  <c r="Y10" i="13"/>
  <c r="Z10" i="13"/>
  <c r="AA10" i="13"/>
  <c r="AB10" i="13"/>
  <c r="AC10" i="13"/>
  <c r="AD10" i="13"/>
  <c r="AE10" i="13"/>
  <c r="AF10" i="13"/>
  <c r="AG10" i="13"/>
  <c r="X10" i="13"/>
  <c r="R11" i="12"/>
  <c r="S11" i="12"/>
  <c r="T11" i="12"/>
  <c r="U11" i="12"/>
  <c r="R12" i="12"/>
  <c r="S12" i="12"/>
  <c r="T12" i="12"/>
  <c r="U12" i="12"/>
  <c r="R13" i="12"/>
  <c r="S13" i="12"/>
  <c r="T13" i="12"/>
  <c r="U13" i="12"/>
  <c r="R14" i="12"/>
  <c r="S14" i="12"/>
  <c r="T14" i="12"/>
  <c r="U14" i="12"/>
  <c r="R15" i="12"/>
  <c r="S15" i="12"/>
  <c r="T15" i="12"/>
  <c r="U15" i="12"/>
  <c r="R16" i="12"/>
  <c r="S16" i="12"/>
  <c r="T16" i="12"/>
  <c r="U16" i="12"/>
  <c r="R17" i="12"/>
  <c r="S17" i="12"/>
  <c r="T17" i="12"/>
  <c r="U17" i="12"/>
  <c r="R18" i="12"/>
  <c r="S18" i="12"/>
  <c r="T18" i="12"/>
  <c r="U18" i="12"/>
  <c r="R19" i="12"/>
  <c r="S19" i="12"/>
  <c r="T19" i="12"/>
  <c r="U19" i="12"/>
  <c r="R20" i="12"/>
  <c r="S20" i="12"/>
  <c r="T20" i="12"/>
  <c r="U20" i="12"/>
  <c r="R21" i="12"/>
  <c r="S21" i="12"/>
  <c r="T21" i="12"/>
  <c r="U21" i="12"/>
  <c r="R22" i="12"/>
  <c r="S22" i="12"/>
  <c r="T22" i="12"/>
  <c r="U22" i="12"/>
  <c r="R23" i="12"/>
  <c r="S23" i="12"/>
  <c r="T23" i="12"/>
  <c r="U23" i="12"/>
  <c r="R24" i="12"/>
  <c r="S24" i="12"/>
  <c r="T24" i="12"/>
  <c r="U24" i="12"/>
  <c r="R25" i="12"/>
  <c r="S25" i="12"/>
  <c r="T25" i="12"/>
  <c r="U25" i="12"/>
  <c r="R26" i="12"/>
  <c r="S26" i="12"/>
  <c r="T26" i="12"/>
  <c r="U26" i="12"/>
  <c r="R27" i="12"/>
  <c r="S27" i="12"/>
  <c r="T27" i="12"/>
  <c r="U27" i="12"/>
  <c r="R28" i="12"/>
  <c r="S28" i="12"/>
  <c r="T28" i="12"/>
  <c r="U28" i="12"/>
  <c r="R29" i="12"/>
  <c r="S29" i="12"/>
  <c r="T29" i="12"/>
  <c r="U29" i="12"/>
  <c r="R30" i="12"/>
  <c r="S30" i="12"/>
  <c r="T30" i="12"/>
  <c r="U30" i="12"/>
  <c r="R31" i="12"/>
  <c r="S31" i="12"/>
  <c r="T31" i="12"/>
  <c r="U31" i="12"/>
  <c r="R32" i="12"/>
  <c r="S32" i="12"/>
  <c r="T32" i="12"/>
  <c r="U32" i="12"/>
  <c r="R33" i="12"/>
  <c r="S33" i="12"/>
  <c r="T33" i="12"/>
  <c r="U33" i="12"/>
  <c r="R34" i="12"/>
  <c r="S34" i="12"/>
  <c r="T34" i="12"/>
  <c r="U34" i="12"/>
  <c r="R35" i="12"/>
  <c r="S35" i="12"/>
  <c r="T35" i="12"/>
  <c r="U35" i="12"/>
  <c r="R36" i="12"/>
  <c r="S36" i="12"/>
  <c r="T36" i="12"/>
  <c r="U36" i="12"/>
  <c r="R37" i="12"/>
  <c r="S37" i="12"/>
  <c r="T37" i="12"/>
  <c r="U37" i="12"/>
  <c r="R38" i="12"/>
  <c r="S38" i="12"/>
  <c r="T38" i="12"/>
  <c r="U38" i="12"/>
  <c r="R39" i="12"/>
  <c r="S39" i="12"/>
  <c r="T39" i="12"/>
  <c r="U39" i="12"/>
  <c r="R40" i="12"/>
  <c r="S40" i="12"/>
  <c r="T40" i="12"/>
  <c r="U40" i="12"/>
  <c r="R41" i="12"/>
  <c r="S41" i="12"/>
  <c r="T41" i="12"/>
  <c r="U41" i="12"/>
  <c r="R42" i="12"/>
  <c r="S42" i="12"/>
  <c r="T42" i="12"/>
  <c r="U42" i="12"/>
  <c r="R43" i="12"/>
  <c r="S43" i="12"/>
  <c r="T43" i="12"/>
  <c r="U43" i="12"/>
  <c r="R44" i="12"/>
  <c r="S44" i="12"/>
  <c r="T44" i="12"/>
  <c r="U44" i="12"/>
  <c r="R45" i="12"/>
  <c r="S45" i="12"/>
  <c r="T45" i="12"/>
  <c r="U45" i="12"/>
  <c r="R46" i="12"/>
  <c r="S46" i="12"/>
  <c r="T46" i="12"/>
  <c r="U46" i="12"/>
  <c r="R47" i="12"/>
  <c r="S47" i="12"/>
  <c r="T47" i="12"/>
  <c r="U47" i="12"/>
  <c r="R48" i="12"/>
  <c r="S48" i="12"/>
  <c r="T48" i="12"/>
  <c r="U48" i="12"/>
  <c r="R49" i="12"/>
  <c r="S49" i="12"/>
  <c r="T49" i="12"/>
  <c r="U49" i="12"/>
  <c r="R50" i="12"/>
  <c r="S50" i="12"/>
  <c r="T50" i="12"/>
  <c r="U50" i="12"/>
  <c r="R51" i="12"/>
  <c r="S51" i="12"/>
  <c r="T51" i="12"/>
  <c r="U51" i="12"/>
  <c r="R52" i="12"/>
  <c r="S52" i="12"/>
  <c r="T52" i="12"/>
  <c r="U52" i="12"/>
  <c r="R53" i="12"/>
  <c r="S53" i="12"/>
  <c r="T53" i="12"/>
  <c r="U53" i="12"/>
  <c r="R54" i="12"/>
  <c r="S54" i="12"/>
  <c r="T54" i="12"/>
  <c r="U54" i="12"/>
  <c r="R55" i="12"/>
  <c r="S55" i="12"/>
  <c r="T55" i="12"/>
  <c r="U55" i="12"/>
  <c r="R56" i="12"/>
  <c r="S56" i="12"/>
  <c r="T56" i="12"/>
  <c r="U56" i="12"/>
  <c r="R57" i="12"/>
  <c r="S57" i="12"/>
  <c r="T57" i="12"/>
  <c r="U57" i="12"/>
  <c r="R58" i="12"/>
  <c r="S58" i="12"/>
  <c r="T58" i="12"/>
  <c r="U58" i="12"/>
  <c r="R59" i="12"/>
  <c r="S59" i="12"/>
  <c r="T59" i="12"/>
  <c r="U59" i="12"/>
  <c r="R60" i="12"/>
  <c r="S60" i="12"/>
  <c r="T60" i="12"/>
  <c r="U60" i="12"/>
  <c r="R61" i="12"/>
  <c r="S61" i="12"/>
  <c r="T61" i="12"/>
  <c r="U61" i="12"/>
  <c r="R62" i="12"/>
  <c r="S62" i="12"/>
  <c r="T62" i="12"/>
  <c r="U62" i="12"/>
  <c r="R63" i="12"/>
  <c r="S63" i="12"/>
  <c r="T63" i="12"/>
  <c r="U63" i="12"/>
  <c r="R64" i="12"/>
  <c r="S64" i="12"/>
  <c r="T64" i="12"/>
  <c r="U64" i="12"/>
  <c r="R65" i="12"/>
  <c r="S65" i="12"/>
  <c r="T65" i="12"/>
  <c r="U65" i="12"/>
  <c r="R66" i="12"/>
  <c r="S66" i="12"/>
  <c r="T66" i="12"/>
  <c r="U66" i="12"/>
  <c r="R67" i="12"/>
  <c r="S67" i="12"/>
  <c r="T67" i="12"/>
  <c r="U67" i="12"/>
  <c r="R68" i="12"/>
  <c r="S68" i="12"/>
  <c r="T68" i="12"/>
  <c r="U68" i="12"/>
  <c r="R69" i="12"/>
  <c r="S69" i="12"/>
  <c r="T69" i="12"/>
  <c r="U69" i="12"/>
  <c r="R70" i="12"/>
  <c r="S70" i="12"/>
  <c r="T70" i="12"/>
  <c r="U70" i="12"/>
  <c r="R71" i="12"/>
  <c r="S71" i="12"/>
  <c r="T71" i="12"/>
  <c r="U71" i="12"/>
  <c r="R72" i="12"/>
  <c r="S72" i="12"/>
  <c r="T72" i="12"/>
  <c r="U72" i="12"/>
  <c r="R73" i="12"/>
  <c r="S73" i="12"/>
  <c r="T73" i="12"/>
  <c r="U73" i="12"/>
  <c r="R74" i="12"/>
  <c r="S74" i="12"/>
  <c r="T74" i="12"/>
  <c r="U74" i="12"/>
  <c r="R75" i="12"/>
  <c r="S75" i="12"/>
  <c r="T75" i="12"/>
  <c r="U75" i="12"/>
  <c r="R76" i="12"/>
  <c r="S76" i="12"/>
  <c r="T76" i="12"/>
  <c r="U76" i="12"/>
  <c r="R77" i="12"/>
  <c r="S77" i="12"/>
  <c r="T77" i="12"/>
  <c r="U77" i="12"/>
  <c r="R78" i="12"/>
  <c r="S78" i="12"/>
  <c r="T78" i="12"/>
  <c r="U78" i="12"/>
  <c r="R79" i="12"/>
  <c r="S79" i="12"/>
  <c r="T79" i="12"/>
  <c r="U79" i="12"/>
  <c r="R80" i="12"/>
  <c r="S80" i="12"/>
  <c r="T80" i="12"/>
  <c r="U80" i="12"/>
  <c r="R81" i="12"/>
  <c r="S81" i="12"/>
  <c r="T81" i="12"/>
  <c r="U81" i="12"/>
  <c r="R82" i="12"/>
  <c r="S82" i="12"/>
  <c r="T82" i="12"/>
  <c r="U82" i="12"/>
  <c r="R83" i="12"/>
  <c r="S83" i="12"/>
  <c r="T83" i="12"/>
  <c r="U83" i="12"/>
  <c r="R84" i="12"/>
  <c r="S84" i="12"/>
  <c r="T84" i="12"/>
  <c r="U84" i="12"/>
  <c r="R85" i="12"/>
  <c r="S85" i="12"/>
  <c r="T85" i="12"/>
  <c r="U85" i="12"/>
  <c r="R86" i="12"/>
  <c r="S86" i="12"/>
  <c r="T86" i="12"/>
  <c r="U86" i="12"/>
  <c r="R87" i="12"/>
  <c r="S87" i="12"/>
  <c r="T87" i="12"/>
  <c r="U87" i="12"/>
  <c r="R88" i="12"/>
  <c r="S88" i="12"/>
  <c r="T88" i="12"/>
  <c r="U88" i="12"/>
  <c r="R89" i="12"/>
  <c r="S89" i="12"/>
  <c r="T89" i="12"/>
  <c r="U89" i="12"/>
  <c r="R90" i="12"/>
  <c r="S90" i="12"/>
  <c r="T90" i="12"/>
  <c r="U90" i="12"/>
  <c r="R91" i="12"/>
  <c r="S91" i="12"/>
  <c r="T91" i="12"/>
  <c r="U91" i="12"/>
  <c r="R92" i="12"/>
  <c r="S92" i="12"/>
  <c r="T92" i="12"/>
  <c r="U92" i="12"/>
  <c r="R93" i="12"/>
  <c r="S93" i="12"/>
  <c r="T93" i="12"/>
  <c r="U93" i="12"/>
  <c r="R94" i="12"/>
  <c r="S94" i="12"/>
  <c r="T94" i="12"/>
  <c r="U94" i="12"/>
  <c r="R95" i="12"/>
  <c r="S95" i="12"/>
  <c r="T95" i="12"/>
  <c r="U95" i="12"/>
  <c r="R96" i="12"/>
  <c r="S96" i="12"/>
  <c r="T96" i="12"/>
  <c r="U96" i="12"/>
  <c r="R97" i="12"/>
  <c r="S97" i="12"/>
  <c r="T97" i="12"/>
  <c r="U97" i="12"/>
  <c r="R98" i="12"/>
  <c r="S98" i="12"/>
  <c r="T98" i="12"/>
  <c r="U98" i="12"/>
  <c r="R99" i="12"/>
  <c r="S99" i="12"/>
  <c r="T99" i="12"/>
  <c r="U99" i="12"/>
  <c r="R100" i="12"/>
  <c r="S100" i="12"/>
  <c r="T100" i="12"/>
  <c r="U100" i="12"/>
  <c r="R101" i="12"/>
  <c r="S101" i="12"/>
  <c r="T101" i="12"/>
  <c r="U101" i="12"/>
  <c r="R102" i="12"/>
  <c r="S102" i="12"/>
  <c r="T102" i="12"/>
  <c r="U102" i="12"/>
  <c r="R103" i="12"/>
  <c r="S103" i="12"/>
  <c r="T103" i="12"/>
  <c r="U103" i="12"/>
  <c r="R104" i="12"/>
  <c r="S104" i="12"/>
  <c r="T104" i="12"/>
  <c r="U104" i="12"/>
  <c r="R105" i="12"/>
  <c r="S105" i="12"/>
  <c r="T105" i="12"/>
  <c r="U105" i="12"/>
  <c r="R106" i="12"/>
  <c r="S106" i="12"/>
  <c r="T106" i="12"/>
  <c r="U106" i="12"/>
  <c r="R107" i="12"/>
  <c r="S107" i="12"/>
  <c r="T107" i="12"/>
  <c r="U107" i="12"/>
  <c r="R108" i="12"/>
  <c r="S108" i="12"/>
  <c r="T108" i="12"/>
  <c r="U108" i="12"/>
  <c r="R109" i="12"/>
  <c r="S109" i="12"/>
  <c r="T109" i="12"/>
  <c r="U109" i="12"/>
  <c r="R110" i="12"/>
  <c r="S110" i="12"/>
  <c r="T110" i="12"/>
  <c r="U110" i="12"/>
  <c r="R111" i="12"/>
  <c r="S111" i="12"/>
  <c r="T111" i="12"/>
  <c r="U111" i="12"/>
  <c r="R112" i="12"/>
  <c r="S112" i="12"/>
  <c r="T112" i="12"/>
  <c r="U112" i="12"/>
  <c r="R113" i="12"/>
  <c r="S113" i="12"/>
  <c r="T113" i="12"/>
  <c r="U113" i="12"/>
  <c r="R114" i="12"/>
  <c r="S114" i="12"/>
  <c r="T114" i="12"/>
  <c r="U114" i="12"/>
  <c r="R115" i="12"/>
  <c r="S115" i="12"/>
  <c r="T115" i="12"/>
  <c r="U115" i="12"/>
  <c r="R116" i="12"/>
  <c r="S116" i="12"/>
  <c r="T116" i="12"/>
  <c r="U116" i="12"/>
  <c r="R117" i="12"/>
  <c r="S117" i="12"/>
  <c r="T117" i="12"/>
  <c r="U117" i="12"/>
  <c r="R118" i="12"/>
  <c r="S118" i="12"/>
  <c r="T118" i="12"/>
  <c r="U118" i="12"/>
  <c r="R119" i="12"/>
  <c r="S119" i="12"/>
  <c r="T119" i="12"/>
  <c r="U119" i="12"/>
  <c r="R120" i="12"/>
  <c r="S120" i="12"/>
  <c r="T120" i="12"/>
  <c r="U120" i="12"/>
  <c r="R121" i="12"/>
  <c r="S121" i="12"/>
  <c r="T121" i="12"/>
  <c r="U121" i="12"/>
  <c r="R122" i="12"/>
  <c r="S122" i="12"/>
  <c r="T122" i="12"/>
  <c r="U122" i="12"/>
  <c r="R123" i="12"/>
  <c r="S123" i="12"/>
  <c r="T123" i="12"/>
  <c r="U123" i="12"/>
  <c r="R124" i="12"/>
  <c r="S124" i="12"/>
  <c r="T124" i="12"/>
  <c r="U124" i="12"/>
  <c r="R125" i="12"/>
  <c r="S125" i="12"/>
  <c r="T125" i="12"/>
  <c r="U125" i="12"/>
  <c r="R126" i="12"/>
  <c r="S126" i="12"/>
  <c r="T126" i="12"/>
  <c r="U126" i="12"/>
  <c r="R127" i="12"/>
  <c r="S127" i="12"/>
  <c r="T127" i="12"/>
  <c r="U127" i="12"/>
  <c r="R128" i="12"/>
  <c r="S128" i="12"/>
  <c r="T128" i="12"/>
  <c r="U128" i="12"/>
  <c r="R129" i="12"/>
  <c r="S129" i="12"/>
  <c r="T129" i="12"/>
  <c r="U129" i="12"/>
  <c r="R130" i="12"/>
  <c r="S130" i="12"/>
  <c r="T130" i="12"/>
  <c r="U130" i="12"/>
  <c r="R131" i="12"/>
  <c r="S131" i="12"/>
  <c r="T131" i="12"/>
  <c r="U131" i="12"/>
  <c r="R132" i="12"/>
  <c r="S132" i="12"/>
  <c r="T132" i="12"/>
  <c r="U132" i="12"/>
  <c r="R133" i="12"/>
  <c r="S133" i="12"/>
  <c r="T133" i="12"/>
  <c r="U133" i="12"/>
  <c r="R134" i="12"/>
  <c r="S134" i="12"/>
  <c r="T134" i="12"/>
  <c r="U134" i="12"/>
  <c r="R135" i="12"/>
  <c r="S135" i="12"/>
  <c r="T135" i="12"/>
  <c r="U135" i="12"/>
  <c r="R136" i="12"/>
  <c r="S136" i="12"/>
  <c r="T136" i="12"/>
  <c r="U136" i="12"/>
  <c r="R137" i="12"/>
  <c r="S137" i="12"/>
  <c r="T137" i="12"/>
  <c r="U137" i="12"/>
  <c r="R138" i="12"/>
  <c r="S138" i="12"/>
  <c r="T138" i="12"/>
  <c r="U138" i="12"/>
  <c r="R139" i="12"/>
  <c r="S139" i="12"/>
  <c r="T139" i="12"/>
  <c r="U139" i="12"/>
  <c r="R140" i="12"/>
  <c r="S140" i="12"/>
  <c r="T140" i="12"/>
  <c r="U140" i="12"/>
  <c r="R141" i="12"/>
  <c r="S141" i="12"/>
  <c r="T141" i="12"/>
  <c r="U141" i="12"/>
  <c r="R142" i="12"/>
  <c r="S142" i="12"/>
  <c r="T142" i="12"/>
  <c r="U142" i="12"/>
  <c r="R143" i="12"/>
  <c r="S143" i="12"/>
  <c r="T143" i="12"/>
  <c r="U143" i="12"/>
  <c r="R144" i="12"/>
  <c r="S144" i="12"/>
  <c r="T144" i="12"/>
  <c r="U144" i="12"/>
  <c r="R145" i="12"/>
  <c r="S145" i="12"/>
  <c r="T145" i="12"/>
  <c r="U145" i="12"/>
  <c r="R146" i="12"/>
  <c r="S146" i="12"/>
  <c r="T146" i="12"/>
  <c r="U146" i="12"/>
  <c r="R147" i="12"/>
  <c r="S147" i="12"/>
  <c r="T147" i="12"/>
  <c r="U147" i="12"/>
  <c r="R148" i="12"/>
  <c r="S148" i="12"/>
  <c r="T148" i="12"/>
  <c r="U148" i="12"/>
  <c r="R149" i="12"/>
  <c r="S149" i="12"/>
  <c r="T149" i="12"/>
  <c r="U149" i="12"/>
  <c r="R150" i="12"/>
  <c r="S150" i="12"/>
  <c r="T150" i="12"/>
  <c r="U150" i="12"/>
  <c r="R151" i="12"/>
  <c r="S151" i="12"/>
  <c r="T151" i="12"/>
  <c r="U151" i="12"/>
  <c r="R152" i="12"/>
  <c r="S152" i="12"/>
  <c r="T152" i="12"/>
  <c r="U152" i="12"/>
  <c r="R153" i="12"/>
  <c r="S153" i="12"/>
  <c r="T153" i="12"/>
  <c r="U153" i="12"/>
  <c r="R154" i="12"/>
  <c r="S154" i="12"/>
  <c r="T154" i="12"/>
  <c r="U154" i="12"/>
  <c r="R155" i="12"/>
  <c r="S155" i="12"/>
  <c r="T155" i="12"/>
  <c r="U155" i="12"/>
  <c r="R156" i="12"/>
  <c r="S156" i="12"/>
  <c r="T156" i="12"/>
  <c r="U156" i="12"/>
  <c r="R157" i="12"/>
  <c r="S157" i="12"/>
  <c r="T157" i="12"/>
  <c r="U157" i="12"/>
  <c r="R158" i="12"/>
  <c r="S158" i="12"/>
  <c r="T158" i="12"/>
  <c r="U158" i="12"/>
  <c r="R159" i="12"/>
  <c r="S159" i="12"/>
  <c r="T159" i="12"/>
  <c r="U159" i="12"/>
  <c r="R160" i="12"/>
  <c r="S160" i="12"/>
  <c r="T160" i="12"/>
  <c r="U160" i="12"/>
  <c r="R161" i="12"/>
  <c r="S161" i="12"/>
  <c r="T161" i="12"/>
  <c r="U161" i="12"/>
  <c r="R162" i="12"/>
  <c r="S162" i="12"/>
  <c r="T162" i="12"/>
  <c r="U162" i="12"/>
  <c r="R163" i="12"/>
  <c r="S163" i="12"/>
  <c r="T163" i="12"/>
  <c r="U163" i="12"/>
  <c r="R164" i="12"/>
  <c r="S164" i="12"/>
  <c r="T164" i="12"/>
  <c r="U164" i="12"/>
  <c r="R165" i="12"/>
  <c r="S165" i="12"/>
  <c r="T165" i="12"/>
  <c r="U165" i="12"/>
  <c r="R166" i="12"/>
  <c r="S166" i="12"/>
  <c r="T166" i="12"/>
  <c r="U166" i="12"/>
  <c r="R167" i="12"/>
  <c r="S167" i="12"/>
  <c r="T167" i="12"/>
  <c r="U167" i="12"/>
  <c r="R168" i="12"/>
  <c r="S168" i="12"/>
  <c r="T168" i="12"/>
  <c r="U168" i="12"/>
  <c r="R169" i="12"/>
  <c r="S169" i="12"/>
  <c r="T169" i="12"/>
  <c r="U169" i="12"/>
  <c r="R170" i="12"/>
  <c r="S170" i="12"/>
  <c r="T170" i="12"/>
  <c r="U170" i="12"/>
  <c r="R171" i="12"/>
  <c r="S171" i="12"/>
  <c r="T171" i="12"/>
  <c r="U171" i="12"/>
  <c r="R172" i="12"/>
  <c r="S172" i="12"/>
  <c r="T172" i="12"/>
  <c r="U172" i="12"/>
  <c r="R173" i="12"/>
  <c r="S173" i="12"/>
  <c r="T173" i="12"/>
  <c r="U173" i="12"/>
  <c r="R174" i="12"/>
  <c r="S174" i="12"/>
  <c r="T174" i="12"/>
  <c r="U174" i="12"/>
  <c r="R175" i="12"/>
  <c r="S175" i="12"/>
  <c r="T175" i="12"/>
  <c r="U175" i="12"/>
  <c r="R176" i="12"/>
  <c r="S176" i="12"/>
  <c r="T176" i="12"/>
  <c r="U176" i="12"/>
  <c r="R177" i="12"/>
  <c r="S177" i="12"/>
  <c r="T177" i="12"/>
  <c r="U177" i="12"/>
  <c r="R178" i="12"/>
  <c r="S178" i="12"/>
  <c r="T178" i="12"/>
  <c r="U178" i="12"/>
  <c r="R179" i="12"/>
  <c r="S179" i="12"/>
  <c r="T179" i="12"/>
  <c r="U179" i="12"/>
  <c r="R180" i="12"/>
  <c r="S180" i="12"/>
  <c r="T180" i="12"/>
  <c r="U180" i="12"/>
  <c r="R181" i="12"/>
  <c r="S181" i="12"/>
  <c r="T181" i="12"/>
  <c r="U181" i="12"/>
  <c r="R182" i="12"/>
  <c r="S182" i="12"/>
  <c r="T182" i="12"/>
  <c r="U182" i="12"/>
  <c r="R183" i="12"/>
  <c r="S183" i="12"/>
  <c r="T183" i="12"/>
  <c r="U183" i="12"/>
  <c r="R184" i="12"/>
  <c r="S184" i="12"/>
  <c r="T184" i="12"/>
  <c r="U184" i="12"/>
  <c r="R185" i="12"/>
  <c r="S185" i="12"/>
  <c r="T185" i="12"/>
  <c r="U185" i="12"/>
  <c r="R186" i="12"/>
  <c r="S186" i="12"/>
  <c r="T186" i="12"/>
  <c r="U186" i="12"/>
  <c r="R187" i="12"/>
  <c r="S187" i="12"/>
  <c r="T187" i="12"/>
  <c r="U187" i="12"/>
  <c r="R188" i="12"/>
  <c r="S188" i="12"/>
  <c r="T188" i="12"/>
  <c r="U188" i="12"/>
  <c r="R189" i="12"/>
  <c r="S189" i="12"/>
  <c r="T189" i="12"/>
  <c r="U189" i="12"/>
  <c r="R190" i="12"/>
  <c r="S190" i="12"/>
  <c r="T190" i="12"/>
  <c r="U190" i="12"/>
  <c r="R191" i="12"/>
  <c r="S191" i="12"/>
  <c r="T191" i="12"/>
  <c r="U191" i="12"/>
  <c r="R192" i="12"/>
  <c r="S192" i="12"/>
  <c r="T192" i="12"/>
  <c r="U192" i="12"/>
  <c r="R193" i="12"/>
  <c r="S193" i="12"/>
  <c r="T193" i="12"/>
  <c r="U193" i="12"/>
  <c r="R194" i="12"/>
  <c r="S194" i="12"/>
  <c r="T194" i="12"/>
  <c r="U194" i="12"/>
  <c r="R195" i="12"/>
  <c r="S195" i="12"/>
  <c r="T195" i="12"/>
  <c r="U195" i="12"/>
  <c r="R196" i="12"/>
  <c r="S196" i="12"/>
  <c r="T196" i="12"/>
  <c r="U196" i="12"/>
  <c r="R197" i="12"/>
  <c r="S197" i="12"/>
  <c r="T197" i="12"/>
  <c r="U197" i="12"/>
  <c r="R198" i="12"/>
  <c r="S198" i="12"/>
  <c r="T198" i="12"/>
  <c r="U198" i="12"/>
  <c r="R199" i="12"/>
  <c r="S199" i="12"/>
  <c r="T199" i="12"/>
  <c r="U199" i="12"/>
  <c r="R200" i="12"/>
  <c r="S200" i="12"/>
  <c r="T200" i="12"/>
  <c r="U200" i="12"/>
  <c r="R201" i="12"/>
  <c r="S201" i="12"/>
  <c r="T201" i="12"/>
  <c r="U201" i="12"/>
  <c r="R202" i="12"/>
  <c r="S202" i="12"/>
  <c r="T202" i="12"/>
  <c r="U202" i="12"/>
  <c r="R203" i="12"/>
  <c r="S203" i="12"/>
  <c r="T203" i="12"/>
  <c r="U203" i="12"/>
  <c r="R204" i="12"/>
  <c r="S204" i="12"/>
  <c r="T204" i="12"/>
  <c r="U204" i="12"/>
  <c r="R205" i="12"/>
  <c r="S205" i="12"/>
  <c r="T205" i="12"/>
  <c r="U205" i="12"/>
  <c r="R206" i="12"/>
  <c r="S206" i="12"/>
  <c r="T206" i="12"/>
  <c r="U206" i="12"/>
  <c r="R207" i="12"/>
  <c r="S207" i="12"/>
  <c r="T207" i="12"/>
  <c r="U207" i="12"/>
  <c r="R208" i="12"/>
  <c r="S208" i="12"/>
  <c r="T208" i="12"/>
  <c r="U208" i="12"/>
  <c r="R209" i="12"/>
  <c r="S209" i="12"/>
  <c r="T209" i="12"/>
  <c r="U209" i="12"/>
  <c r="R210" i="12"/>
  <c r="S210" i="12"/>
  <c r="T210" i="12"/>
  <c r="U210" i="12"/>
  <c r="R211" i="12"/>
  <c r="S211" i="12"/>
  <c r="T211" i="12"/>
  <c r="U211" i="12"/>
  <c r="R212" i="12"/>
  <c r="S212" i="12"/>
  <c r="T212" i="12"/>
  <c r="U212" i="12"/>
  <c r="R213" i="12"/>
  <c r="S213" i="12"/>
  <c r="T213" i="12"/>
  <c r="U213" i="12"/>
  <c r="R214" i="12"/>
  <c r="S214" i="12"/>
  <c r="T214" i="12"/>
  <c r="U214" i="12"/>
  <c r="R215" i="12"/>
  <c r="S215" i="12"/>
  <c r="T215" i="12"/>
  <c r="U215" i="12"/>
  <c r="R216" i="12"/>
  <c r="S216" i="12"/>
  <c r="T216" i="12"/>
  <c r="U216" i="12"/>
  <c r="R217" i="12"/>
  <c r="S217" i="12"/>
  <c r="T217" i="12"/>
  <c r="U217" i="12"/>
  <c r="R218" i="12"/>
  <c r="S218" i="12"/>
  <c r="T218" i="12"/>
  <c r="U218" i="12"/>
  <c r="R219" i="12"/>
  <c r="S219" i="12"/>
  <c r="T219" i="12"/>
  <c r="U219" i="12"/>
  <c r="R220" i="12"/>
  <c r="S220" i="12"/>
  <c r="T220" i="12"/>
  <c r="U220" i="12"/>
  <c r="R221" i="12"/>
  <c r="S221" i="12"/>
  <c r="T221" i="12"/>
  <c r="U221" i="12"/>
  <c r="R222" i="12"/>
  <c r="S222" i="12"/>
  <c r="T222" i="12"/>
  <c r="U222" i="12"/>
  <c r="R223" i="12"/>
  <c r="S223" i="12"/>
  <c r="T223" i="12"/>
  <c r="U223" i="12"/>
  <c r="R224" i="12"/>
  <c r="S224" i="12"/>
  <c r="T224" i="12"/>
  <c r="U224" i="12"/>
  <c r="R225" i="12"/>
  <c r="S225" i="12"/>
  <c r="T225" i="12"/>
  <c r="U225" i="12"/>
  <c r="R226" i="12"/>
  <c r="S226" i="12"/>
  <c r="T226" i="12"/>
  <c r="U226" i="12"/>
  <c r="R227" i="12"/>
  <c r="S227" i="12"/>
  <c r="T227" i="12"/>
  <c r="U227" i="12"/>
  <c r="R228" i="12"/>
  <c r="S228" i="12"/>
  <c r="T228" i="12"/>
  <c r="U228" i="12"/>
  <c r="R229" i="12"/>
  <c r="S229" i="12"/>
  <c r="T229" i="12"/>
  <c r="U229" i="12"/>
  <c r="R230" i="12"/>
  <c r="S230" i="12"/>
  <c r="T230" i="12"/>
  <c r="U230" i="12"/>
  <c r="R231" i="12"/>
  <c r="S231" i="12"/>
  <c r="T231" i="12"/>
  <c r="U231" i="12"/>
  <c r="R232" i="12"/>
  <c r="S232" i="12"/>
  <c r="T232" i="12"/>
  <c r="U232" i="12"/>
  <c r="R233" i="12"/>
  <c r="S233" i="12"/>
  <c r="T233" i="12"/>
  <c r="U233" i="12"/>
  <c r="R234" i="12"/>
  <c r="S234" i="12"/>
  <c r="T234" i="12"/>
  <c r="U234" i="12"/>
  <c r="R235" i="12"/>
  <c r="S235" i="12"/>
  <c r="T235" i="12"/>
  <c r="U235" i="12"/>
  <c r="R236" i="12"/>
  <c r="S236" i="12"/>
  <c r="T236" i="12"/>
  <c r="U236" i="12"/>
  <c r="R237" i="12"/>
  <c r="S237" i="12"/>
  <c r="T237" i="12"/>
  <c r="U237" i="12"/>
  <c r="R238" i="12"/>
  <c r="S238" i="12"/>
  <c r="T238" i="12"/>
  <c r="U238" i="12"/>
  <c r="R239" i="12"/>
  <c r="S239" i="12"/>
  <c r="T239" i="12"/>
  <c r="U239" i="12"/>
  <c r="R240" i="12"/>
  <c r="S240" i="12"/>
  <c r="T240" i="12"/>
  <c r="U240" i="12"/>
  <c r="R241" i="12"/>
  <c r="S241" i="12"/>
  <c r="T241" i="12"/>
  <c r="U241" i="12"/>
  <c r="R242" i="12"/>
  <c r="S242" i="12"/>
  <c r="T242" i="12"/>
  <c r="U242" i="12"/>
  <c r="R243" i="12"/>
  <c r="S243" i="12"/>
  <c r="T243" i="12"/>
  <c r="U243" i="12"/>
  <c r="R244" i="12"/>
  <c r="S244" i="12"/>
  <c r="T244" i="12"/>
  <c r="U244" i="12"/>
  <c r="R245" i="12"/>
  <c r="S245" i="12"/>
  <c r="T245" i="12"/>
  <c r="U245" i="12"/>
  <c r="R246" i="12"/>
  <c r="S246" i="12"/>
  <c r="T246" i="12"/>
  <c r="U246" i="12"/>
  <c r="R247" i="12"/>
  <c r="S247" i="12"/>
  <c r="T247" i="12"/>
  <c r="U247" i="12"/>
  <c r="R248" i="12"/>
  <c r="S248" i="12"/>
  <c r="T248" i="12"/>
  <c r="U248" i="12"/>
  <c r="R249" i="12"/>
  <c r="S249" i="12"/>
  <c r="T249" i="12"/>
  <c r="U249" i="12"/>
  <c r="R250" i="12"/>
  <c r="S250" i="12"/>
  <c r="T250" i="12"/>
  <c r="U250" i="12"/>
  <c r="R251" i="12"/>
  <c r="S251" i="12"/>
  <c r="T251" i="12"/>
  <c r="U251" i="12"/>
  <c r="R252" i="12"/>
  <c r="S252" i="12"/>
  <c r="T252" i="12"/>
  <c r="U252" i="12"/>
  <c r="R253" i="12"/>
  <c r="S253" i="12"/>
  <c r="T253" i="12"/>
  <c r="U253" i="12"/>
  <c r="R254" i="12"/>
  <c r="S254" i="12"/>
  <c r="T254" i="12"/>
  <c r="U254" i="12"/>
  <c r="R255" i="12"/>
  <c r="S255" i="12"/>
  <c r="T255" i="12"/>
  <c r="U255" i="12"/>
  <c r="R256" i="12"/>
  <c r="S256" i="12"/>
  <c r="T256" i="12"/>
  <c r="U256" i="12"/>
  <c r="R257" i="12"/>
  <c r="S257" i="12"/>
  <c r="T257" i="12"/>
  <c r="U257" i="12"/>
  <c r="R258" i="12"/>
  <c r="S258" i="12"/>
  <c r="T258" i="12"/>
  <c r="U258" i="12"/>
  <c r="R259" i="12"/>
  <c r="S259" i="12"/>
  <c r="T259" i="12"/>
  <c r="U259" i="12"/>
  <c r="R260" i="12"/>
  <c r="S260" i="12"/>
  <c r="T260" i="12"/>
  <c r="U260" i="12"/>
  <c r="R261" i="12"/>
  <c r="S261" i="12"/>
  <c r="T261" i="12"/>
  <c r="U261" i="12"/>
  <c r="R262" i="12"/>
  <c r="S262" i="12"/>
  <c r="T262" i="12"/>
  <c r="U262" i="12"/>
  <c r="R263" i="12"/>
  <c r="S263" i="12"/>
  <c r="T263" i="12"/>
  <c r="U263" i="12"/>
  <c r="R264" i="12"/>
  <c r="S264" i="12"/>
  <c r="T264" i="12"/>
  <c r="U264" i="12"/>
  <c r="R265" i="12"/>
  <c r="S265" i="12"/>
  <c r="T265" i="12"/>
  <c r="U265" i="12"/>
  <c r="R266" i="12"/>
  <c r="S266" i="12"/>
  <c r="T266" i="12"/>
  <c r="U266" i="12"/>
  <c r="R267" i="12"/>
  <c r="S267" i="12"/>
  <c r="T267" i="12"/>
  <c r="U267" i="12"/>
  <c r="R268" i="12"/>
  <c r="S268" i="12"/>
  <c r="T268" i="12"/>
  <c r="U268" i="12"/>
  <c r="R269" i="12"/>
  <c r="S269" i="12"/>
  <c r="T269" i="12"/>
  <c r="U269" i="12"/>
  <c r="R270" i="12"/>
  <c r="S270" i="12"/>
  <c r="T270" i="12"/>
  <c r="U270" i="12"/>
  <c r="R271" i="12"/>
  <c r="S271" i="12"/>
  <c r="T271" i="12"/>
  <c r="U271" i="12"/>
  <c r="R272" i="12"/>
  <c r="S272" i="12"/>
  <c r="T272" i="12"/>
  <c r="U272" i="12"/>
  <c r="R273" i="12"/>
  <c r="S273" i="12"/>
  <c r="T273" i="12"/>
  <c r="U273" i="12"/>
  <c r="R274" i="12"/>
  <c r="S274" i="12"/>
  <c r="T274" i="12"/>
  <c r="U274" i="12"/>
  <c r="R275" i="12"/>
  <c r="S275" i="12"/>
  <c r="T275" i="12"/>
  <c r="U275" i="12"/>
  <c r="R276" i="12"/>
  <c r="S276" i="12"/>
  <c r="T276" i="12"/>
  <c r="U276" i="12"/>
  <c r="R277" i="12"/>
  <c r="S277" i="12"/>
  <c r="T277" i="12"/>
  <c r="U277" i="12"/>
  <c r="R278" i="12"/>
  <c r="S278" i="12"/>
  <c r="T278" i="12"/>
  <c r="U278" i="12"/>
  <c r="R279" i="12"/>
  <c r="S279" i="12"/>
  <c r="T279" i="12"/>
  <c r="U279" i="12"/>
  <c r="R280" i="12"/>
  <c r="S280" i="12"/>
  <c r="T280" i="12"/>
  <c r="U280" i="12"/>
  <c r="R281" i="12"/>
  <c r="S281" i="12"/>
  <c r="T281" i="12"/>
  <c r="U281" i="12"/>
  <c r="R282" i="12"/>
  <c r="S282" i="12"/>
  <c r="T282" i="12"/>
  <c r="U282" i="12"/>
  <c r="R283" i="12"/>
  <c r="S283" i="12"/>
  <c r="T283" i="12"/>
  <c r="U283" i="12"/>
  <c r="R284" i="12"/>
  <c r="S284" i="12"/>
  <c r="T284" i="12"/>
  <c r="U284" i="12"/>
  <c r="R285" i="12"/>
  <c r="S285" i="12"/>
  <c r="T285" i="12"/>
  <c r="U285" i="12"/>
  <c r="R286" i="12"/>
  <c r="S286" i="12"/>
  <c r="T286" i="12"/>
  <c r="U286" i="12"/>
  <c r="R287" i="12"/>
  <c r="S287" i="12"/>
  <c r="T287" i="12"/>
  <c r="U287" i="12"/>
  <c r="R288" i="12"/>
  <c r="S288" i="12"/>
  <c r="T288" i="12"/>
  <c r="U288" i="12"/>
  <c r="R289" i="12"/>
  <c r="S289" i="12"/>
  <c r="T289" i="12"/>
  <c r="U289" i="12"/>
  <c r="R290" i="12"/>
  <c r="S290" i="12"/>
  <c r="T290" i="12"/>
  <c r="U290" i="12"/>
  <c r="R291" i="12"/>
  <c r="S291" i="12"/>
  <c r="T291" i="12"/>
  <c r="U291" i="12"/>
  <c r="R292" i="12"/>
  <c r="S292" i="12"/>
  <c r="T292" i="12"/>
  <c r="U292" i="12"/>
  <c r="R293" i="12"/>
  <c r="S293" i="12"/>
  <c r="T293" i="12"/>
  <c r="U293" i="12"/>
  <c r="R294" i="12"/>
  <c r="S294" i="12"/>
  <c r="T294" i="12"/>
  <c r="U294" i="12"/>
  <c r="R295" i="12"/>
  <c r="S295" i="12"/>
  <c r="T295" i="12"/>
  <c r="U295" i="12"/>
  <c r="R296" i="12"/>
  <c r="S296" i="12"/>
  <c r="T296" i="12"/>
  <c r="U296" i="12"/>
  <c r="R297" i="12"/>
  <c r="S297" i="12"/>
  <c r="T297" i="12"/>
  <c r="U297" i="12"/>
  <c r="R298" i="12"/>
  <c r="S298" i="12"/>
  <c r="T298" i="12"/>
  <c r="U298" i="12"/>
  <c r="R299" i="12"/>
  <c r="S299" i="12"/>
  <c r="T299" i="12"/>
  <c r="U299" i="12"/>
  <c r="R300" i="12"/>
  <c r="S300" i="12"/>
  <c r="T300" i="12"/>
  <c r="U300" i="12"/>
  <c r="R301" i="12"/>
  <c r="S301" i="12"/>
  <c r="T301" i="12"/>
  <c r="U301" i="12"/>
  <c r="R302" i="12"/>
  <c r="S302" i="12"/>
  <c r="T302" i="12"/>
  <c r="U302" i="12"/>
  <c r="R303" i="12"/>
  <c r="S303" i="12"/>
  <c r="T303" i="12"/>
  <c r="U303" i="12"/>
  <c r="R304" i="12"/>
  <c r="S304" i="12"/>
  <c r="T304" i="12"/>
  <c r="U304" i="12"/>
  <c r="R305" i="12"/>
  <c r="S305" i="12"/>
  <c r="T305" i="12"/>
  <c r="U305" i="12"/>
  <c r="R306" i="12"/>
  <c r="S306" i="12"/>
  <c r="T306" i="12"/>
  <c r="U306" i="12"/>
  <c r="R307" i="12"/>
  <c r="S307" i="12"/>
  <c r="T307" i="12"/>
  <c r="U307" i="12"/>
  <c r="R308" i="12"/>
  <c r="S308" i="12"/>
  <c r="T308" i="12"/>
  <c r="U308" i="12"/>
  <c r="R309" i="12"/>
  <c r="S309" i="12"/>
  <c r="T309" i="12"/>
  <c r="U309" i="12"/>
  <c r="R310" i="12"/>
  <c r="S310" i="12"/>
  <c r="T310" i="12"/>
  <c r="U310" i="12"/>
  <c r="R311" i="12"/>
  <c r="S311" i="12"/>
  <c r="T311" i="12"/>
  <c r="U311" i="12"/>
  <c r="R312" i="12"/>
  <c r="S312" i="12"/>
  <c r="T312" i="12"/>
  <c r="U312" i="12"/>
  <c r="R313" i="12"/>
  <c r="S313" i="12"/>
  <c r="T313" i="12"/>
  <c r="U313" i="12"/>
  <c r="R314" i="12"/>
  <c r="S314" i="12"/>
  <c r="T314" i="12"/>
  <c r="U314" i="12"/>
  <c r="R315" i="12"/>
  <c r="S315" i="12"/>
  <c r="T315" i="12"/>
  <c r="U315" i="12"/>
  <c r="R316" i="12"/>
  <c r="S316" i="12"/>
  <c r="T316" i="12"/>
  <c r="U316" i="12"/>
  <c r="R317" i="12"/>
  <c r="S317" i="12"/>
  <c r="T317" i="12"/>
  <c r="U317" i="12"/>
  <c r="R318" i="12"/>
  <c r="S318" i="12"/>
  <c r="T318" i="12"/>
  <c r="U318" i="12"/>
  <c r="R319" i="12"/>
  <c r="S319" i="12"/>
  <c r="T319" i="12"/>
  <c r="U319" i="12"/>
  <c r="R320" i="12"/>
  <c r="S320" i="12"/>
  <c r="T320" i="12"/>
  <c r="U320" i="12"/>
  <c r="R321" i="12"/>
  <c r="S321" i="12"/>
  <c r="T321" i="12"/>
  <c r="U321" i="12"/>
  <c r="R322" i="12"/>
  <c r="S322" i="12"/>
  <c r="T322" i="12"/>
  <c r="U322" i="12"/>
  <c r="R323" i="12"/>
  <c r="S323" i="12"/>
  <c r="T323" i="12"/>
  <c r="U323" i="12"/>
  <c r="R324" i="12"/>
  <c r="S324" i="12"/>
  <c r="T324" i="12"/>
  <c r="U324" i="12"/>
  <c r="R325" i="12"/>
  <c r="S325" i="12"/>
  <c r="T325" i="12"/>
  <c r="U325" i="12"/>
  <c r="R326" i="12"/>
  <c r="S326" i="12"/>
  <c r="T326" i="12"/>
  <c r="U326" i="12"/>
  <c r="R327" i="12"/>
  <c r="S327" i="12"/>
  <c r="T327" i="12"/>
  <c r="U327" i="12"/>
  <c r="R328" i="12"/>
  <c r="S328" i="12"/>
  <c r="T328" i="12"/>
  <c r="U328" i="12"/>
  <c r="R329" i="12"/>
  <c r="S329" i="12"/>
  <c r="T329" i="12"/>
  <c r="U329" i="12"/>
  <c r="R330" i="12"/>
  <c r="S330" i="12"/>
  <c r="T330" i="12"/>
  <c r="U330" i="12"/>
  <c r="R331" i="12"/>
  <c r="S331" i="12"/>
  <c r="T331" i="12"/>
  <c r="U331" i="12"/>
  <c r="R332" i="12"/>
  <c r="S332" i="12"/>
  <c r="T332" i="12"/>
  <c r="U332" i="12"/>
  <c r="R333" i="12"/>
  <c r="S333" i="12"/>
  <c r="T333" i="12"/>
  <c r="U333" i="12"/>
  <c r="R334" i="12"/>
  <c r="S334" i="12"/>
  <c r="T334" i="12"/>
  <c r="U334" i="12"/>
  <c r="R335" i="12"/>
  <c r="S335" i="12"/>
  <c r="T335" i="12"/>
  <c r="U335" i="12"/>
  <c r="R336" i="12"/>
  <c r="S336" i="12"/>
  <c r="T336" i="12"/>
  <c r="U336" i="12"/>
  <c r="R337" i="12"/>
  <c r="S337" i="12"/>
  <c r="T337" i="12"/>
  <c r="U337" i="12"/>
  <c r="R338" i="12"/>
  <c r="S338" i="12"/>
  <c r="T338" i="12"/>
  <c r="U338" i="12"/>
  <c r="R339" i="12"/>
  <c r="S339" i="12"/>
  <c r="T339" i="12"/>
  <c r="U339" i="12"/>
  <c r="R340" i="12"/>
  <c r="S340" i="12"/>
  <c r="T340" i="12"/>
  <c r="U340" i="12"/>
  <c r="R341" i="12"/>
  <c r="S341" i="12"/>
  <c r="T341" i="12"/>
  <c r="U341" i="12"/>
  <c r="R342" i="12"/>
  <c r="S342" i="12"/>
  <c r="T342" i="12"/>
  <c r="U342" i="12"/>
  <c r="R343" i="12"/>
  <c r="S343" i="12"/>
  <c r="T343" i="12"/>
  <c r="U343" i="12"/>
  <c r="R344" i="12"/>
  <c r="S344" i="12"/>
  <c r="T344" i="12"/>
  <c r="U344" i="12"/>
  <c r="R345" i="12"/>
  <c r="S345" i="12"/>
  <c r="T345" i="12"/>
  <c r="U345" i="12"/>
  <c r="R346" i="12"/>
  <c r="S346" i="12"/>
  <c r="T346" i="12"/>
  <c r="U346" i="12"/>
  <c r="R347" i="12"/>
  <c r="S347" i="12"/>
  <c r="T347" i="12"/>
  <c r="U347" i="12"/>
  <c r="R348" i="12"/>
  <c r="S348" i="12"/>
  <c r="T348" i="12"/>
  <c r="U348" i="12"/>
  <c r="R349" i="12"/>
  <c r="S349" i="12"/>
  <c r="T349" i="12"/>
  <c r="U349" i="12"/>
  <c r="R350" i="12"/>
  <c r="S350" i="12"/>
  <c r="T350" i="12"/>
  <c r="U350" i="12"/>
  <c r="R351" i="12"/>
  <c r="S351" i="12"/>
  <c r="T351" i="12"/>
  <c r="U351" i="12"/>
  <c r="R352" i="12"/>
  <c r="S352" i="12"/>
  <c r="T352" i="12"/>
  <c r="U352" i="12"/>
  <c r="R353" i="12"/>
  <c r="S353" i="12"/>
  <c r="T353" i="12"/>
  <c r="U353" i="12"/>
  <c r="R354" i="12"/>
  <c r="S354" i="12"/>
  <c r="T354" i="12"/>
  <c r="U354" i="12"/>
  <c r="R355" i="12"/>
  <c r="S355" i="12"/>
  <c r="T355" i="12"/>
  <c r="U355" i="12"/>
  <c r="R356" i="12"/>
  <c r="S356" i="12"/>
  <c r="T356" i="12"/>
  <c r="U356" i="12"/>
  <c r="R357" i="12"/>
  <c r="S357" i="12"/>
  <c r="T357" i="12"/>
  <c r="U357" i="12"/>
  <c r="R358" i="12"/>
  <c r="S358" i="12"/>
  <c r="T358" i="12"/>
  <c r="U358" i="12"/>
  <c r="R359" i="12"/>
  <c r="S359" i="12"/>
  <c r="T359" i="12"/>
  <c r="U359" i="12"/>
  <c r="R360" i="12"/>
  <c r="S360" i="12"/>
  <c r="T360" i="12"/>
  <c r="U360" i="12"/>
  <c r="R361" i="12"/>
  <c r="S361" i="12"/>
  <c r="T361" i="12"/>
  <c r="U361" i="12"/>
  <c r="R362" i="12"/>
  <c r="S362" i="12"/>
  <c r="T362" i="12"/>
  <c r="U362" i="12"/>
  <c r="R363" i="12"/>
  <c r="S363" i="12"/>
  <c r="T363" i="12"/>
  <c r="U363" i="12"/>
  <c r="R364" i="12"/>
  <c r="S364" i="12"/>
  <c r="T364" i="12"/>
  <c r="U364" i="12"/>
  <c r="R365" i="12"/>
  <c r="S365" i="12"/>
  <c r="T365" i="12"/>
  <c r="U365" i="12"/>
  <c r="R366" i="12"/>
  <c r="S366" i="12"/>
  <c r="T366" i="12"/>
  <c r="U366" i="12"/>
  <c r="R367" i="12"/>
  <c r="S367" i="12"/>
  <c r="T367" i="12"/>
  <c r="U367" i="12"/>
  <c r="R368" i="12"/>
  <c r="S368" i="12"/>
  <c r="T368" i="12"/>
  <c r="U368" i="12"/>
  <c r="R369" i="12"/>
  <c r="S369" i="12"/>
  <c r="T369" i="12"/>
  <c r="U369" i="12"/>
  <c r="R370" i="12"/>
  <c r="S370" i="12"/>
  <c r="T370" i="12"/>
  <c r="U370" i="12"/>
  <c r="R371" i="12"/>
  <c r="S371" i="12"/>
  <c r="T371" i="12"/>
  <c r="U371" i="12"/>
  <c r="R372" i="12"/>
  <c r="S372" i="12"/>
  <c r="T372" i="12"/>
  <c r="U372" i="12"/>
  <c r="R373" i="12"/>
  <c r="S373" i="12"/>
  <c r="T373" i="12"/>
  <c r="U373" i="12"/>
  <c r="R374" i="12"/>
  <c r="S374" i="12"/>
  <c r="T374" i="12"/>
  <c r="U374" i="12"/>
  <c r="R375" i="12"/>
  <c r="S375" i="12"/>
  <c r="T375" i="12"/>
  <c r="U375" i="12"/>
  <c r="R376" i="12"/>
  <c r="S376" i="12"/>
  <c r="T376" i="12"/>
  <c r="U376" i="12"/>
  <c r="R377" i="12"/>
  <c r="S377" i="12"/>
  <c r="T377" i="12"/>
  <c r="U377" i="12"/>
  <c r="R378" i="12"/>
  <c r="S378" i="12"/>
  <c r="T378" i="12"/>
  <c r="U378" i="12"/>
  <c r="R379" i="12"/>
  <c r="S379" i="12"/>
  <c r="T379" i="12"/>
  <c r="U379" i="12"/>
  <c r="R380" i="12"/>
  <c r="S380" i="12"/>
  <c r="T380" i="12"/>
  <c r="U380" i="12"/>
  <c r="R381" i="12"/>
  <c r="S381" i="12"/>
  <c r="T381" i="12"/>
  <c r="U381" i="12"/>
  <c r="R382" i="12"/>
  <c r="S382" i="12"/>
  <c r="T382" i="12"/>
  <c r="U382" i="12"/>
  <c r="R383" i="12"/>
  <c r="S383" i="12"/>
  <c r="T383" i="12"/>
  <c r="U383" i="12"/>
  <c r="R384" i="12"/>
  <c r="S384" i="12"/>
  <c r="T384" i="12"/>
  <c r="U384" i="12"/>
  <c r="R385" i="12"/>
  <c r="S385" i="12"/>
  <c r="T385" i="12"/>
  <c r="U385" i="12"/>
  <c r="R386" i="12"/>
  <c r="S386" i="12"/>
  <c r="T386" i="12"/>
  <c r="U386" i="12"/>
  <c r="R387" i="12"/>
  <c r="S387" i="12"/>
  <c r="T387" i="12"/>
  <c r="U387" i="12"/>
  <c r="R388" i="12"/>
  <c r="S388" i="12"/>
  <c r="T388" i="12"/>
  <c r="U388" i="12"/>
  <c r="R389" i="12"/>
  <c r="S389" i="12"/>
  <c r="T389" i="12"/>
  <c r="U389" i="12"/>
  <c r="R390" i="12"/>
  <c r="S390" i="12"/>
  <c r="T390" i="12"/>
  <c r="U390" i="12"/>
  <c r="R391" i="12"/>
  <c r="S391" i="12"/>
  <c r="T391" i="12"/>
  <c r="U391" i="12"/>
  <c r="R392" i="12"/>
  <c r="S392" i="12"/>
  <c r="T392" i="12"/>
  <c r="U392" i="12"/>
  <c r="R393" i="12"/>
  <c r="S393" i="12"/>
  <c r="T393" i="12"/>
  <c r="U393" i="12"/>
  <c r="R394" i="12"/>
  <c r="S394" i="12"/>
  <c r="T394" i="12"/>
  <c r="U394" i="12"/>
  <c r="R395" i="12"/>
  <c r="S395" i="12"/>
  <c r="T395" i="12"/>
  <c r="U395" i="12"/>
  <c r="R396" i="12"/>
  <c r="S396" i="12"/>
  <c r="T396" i="12"/>
  <c r="U396" i="12"/>
  <c r="R397" i="12"/>
  <c r="S397" i="12"/>
  <c r="T397" i="12"/>
  <c r="U397" i="12"/>
  <c r="R398" i="12"/>
  <c r="S398" i="12"/>
  <c r="T398" i="12"/>
  <c r="U398" i="12"/>
  <c r="R399" i="12"/>
  <c r="S399" i="12"/>
  <c r="T399" i="12"/>
  <c r="U399" i="12"/>
  <c r="R400" i="12"/>
  <c r="S400" i="12"/>
  <c r="T400" i="12"/>
  <c r="U400" i="12"/>
  <c r="R401" i="12"/>
  <c r="S401" i="12"/>
  <c r="T401" i="12"/>
  <c r="U401" i="12"/>
  <c r="R402" i="12"/>
  <c r="S402" i="12"/>
  <c r="T402" i="12"/>
  <c r="U402" i="12"/>
  <c r="R403" i="12"/>
  <c r="S403" i="12"/>
  <c r="T403" i="12"/>
  <c r="U403" i="12"/>
  <c r="R404" i="12"/>
  <c r="S404" i="12"/>
  <c r="T404" i="12"/>
  <c r="U404" i="12"/>
  <c r="R405" i="12"/>
  <c r="S405" i="12"/>
  <c r="T405" i="12"/>
  <c r="U405" i="12"/>
  <c r="R406" i="12"/>
  <c r="S406" i="12"/>
  <c r="T406" i="12"/>
  <c r="U406" i="12"/>
  <c r="R407" i="12"/>
  <c r="S407" i="12"/>
  <c r="T407" i="12"/>
  <c r="U407" i="12"/>
  <c r="R408" i="12"/>
  <c r="S408" i="12"/>
  <c r="T408" i="12"/>
  <c r="U408" i="12"/>
  <c r="R409" i="12"/>
  <c r="S409" i="12"/>
  <c r="T409" i="12"/>
  <c r="U409" i="12"/>
  <c r="R410" i="12"/>
  <c r="S410" i="12"/>
  <c r="T410" i="12"/>
  <c r="U410" i="12"/>
  <c r="R411" i="12"/>
  <c r="S411" i="12"/>
  <c r="T411" i="12"/>
  <c r="U411" i="12"/>
  <c r="R412" i="12"/>
  <c r="S412" i="12"/>
  <c r="T412" i="12"/>
  <c r="U412" i="12"/>
  <c r="R413" i="12"/>
  <c r="S413" i="12"/>
  <c r="T413" i="12"/>
  <c r="U413" i="12"/>
  <c r="R414" i="12"/>
  <c r="S414" i="12"/>
  <c r="T414" i="12"/>
  <c r="U414" i="12"/>
  <c r="R415" i="12"/>
  <c r="S415" i="12"/>
  <c r="T415" i="12"/>
  <c r="U415" i="12"/>
  <c r="R416" i="12"/>
  <c r="S416" i="12"/>
  <c r="T416" i="12"/>
  <c r="U416" i="12"/>
  <c r="R417" i="12"/>
  <c r="S417" i="12"/>
  <c r="T417" i="12"/>
  <c r="U417" i="12"/>
  <c r="S10" i="12"/>
  <c r="T10" i="12"/>
  <c r="U10" i="12"/>
  <c r="R10" i="12"/>
  <c r="T4" i="2" l="1"/>
  <c r="T5" i="2"/>
  <c r="T6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5" i="2"/>
  <c r="T26" i="2"/>
  <c r="T27" i="2"/>
  <c r="T28" i="2"/>
  <c r="T31" i="2"/>
  <c r="T33" i="2"/>
  <c r="T34" i="2"/>
  <c r="T35" i="2"/>
  <c r="T36" i="2"/>
  <c r="T41" i="2"/>
  <c r="T42" i="2"/>
  <c r="T3" i="2"/>
  <c r="Q40" i="2"/>
  <c r="C40" i="22" s="1"/>
  <c r="Q37" i="2"/>
  <c r="C37" i="22" s="1"/>
  <c r="C39" i="4" l="1"/>
  <c r="C39" i="21"/>
  <c r="C42" i="4"/>
  <c r="J41" i="4" s="1"/>
  <c r="C42" i="21"/>
  <c r="T37" i="2"/>
  <c r="J39" i="4"/>
  <c r="F39" i="4"/>
  <c r="J41" i="21" l="1"/>
  <c r="J39" i="21"/>
  <c r="C79" i="2"/>
  <c r="E75" i="2" s="1"/>
  <c r="E78" i="2" l="1"/>
  <c r="E74" i="2"/>
  <c r="E77" i="2"/>
  <c r="E73" i="2"/>
  <c r="E76" i="2"/>
  <c r="E72" i="2"/>
  <c r="E71" i="2"/>
  <c r="C66" i="2"/>
  <c r="E61" i="2" s="1"/>
  <c r="E60" i="2" l="1"/>
  <c r="E64" i="2"/>
  <c r="E63" i="2"/>
  <c r="E79" i="2"/>
  <c r="E80" i="2" s="1"/>
  <c r="E81" i="2" s="1"/>
  <c r="E59" i="2"/>
  <c r="E62" i="2"/>
  <c r="E65" i="2"/>
  <c r="E66" i="2" l="1"/>
  <c r="E68" i="2" s="1"/>
  <c r="C19" i="2" s="1"/>
  <c r="D19" i="2" s="1"/>
  <c r="AP48" i="11"/>
  <c r="H48" i="11" s="1"/>
  <c r="Z48" i="11"/>
  <c r="E48" i="11" s="1"/>
  <c r="Y48" i="11"/>
  <c r="D48" i="11" s="1"/>
  <c r="O48" i="11"/>
  <c r="P48" i="11" s="1"/>
  <c r="AP47" i="11"/>
  <c r="H47" i="11" s="1"/>
  <c r="Z47" i="11"/>
  <c r="Y47" i="11"/>
  <c r="D47" i="11" s="1"/>
  <c r="E47" i="11"/>
  <c r="AP46" i="11"/>
  <c r="H46" i="11" s="1"/>
  <c r="Z46" i="11"/>
  <c r="E46" i="11" s="1"/>
  <c r="Y46" i="11"/>
  <c r="D46" i="11" s="1"/>
  <c r="O46" i="11"/>
  <c r="P46" i="11" s="1"/>
  <c r="C46" i="11" s="1"/>
  <c r="G46" i="11"/>
  <c r="F46" i="11"/>
  <c r="AP45" i="11"/>
  <c r="H45" i="11" s="1"/>
  <c r="Z45" i="11"/>
  <c r="E45" i="11" s="1"/>
  <c r="Y45" i="11"/>
  <c r="D45" i="11" s="1"/>
  <c r="O45" i="11"/>
  <c r="P45" i="11" s="1"/>
  <c r="C45" i="11" s="1"/>
  <c r="AP44" i="11"/>
  <c r="Z44" i="11"/>
  <c r="Y44" i="11"/>
  <c r="O44" i="11"/>
  <c r="P44" i="11" s="1"/>
  <c r="H44" i="11"/>
  <c r="E44" i="11"/>
  <c r="D44" i="11"/>
  <c r="AP43" i="11"/>
  <c r="H43" i="11" s="1"/>
  <c r="Y43" i="11"/>
  <c r="D43" i="11" s="1"/>
  <c r="Z43" i="11"/>
  <c r="E43" i="11" s="1"/>
  <c r="O43" i="11"/>
  <c r="P43" i="11" s="1"/>
  <c r="C43" i="11"/>
  <c r="AP42" i="11"/>
  <c r="H42" i="11" s="1"/>
  <c r="Z42" i="11"/>
  <c r="E42" i="11" s="1"/>
  <c r="Y42" i="11"/>
  <c r="D42" i="11" s="1"/>
  <c r="O42" i="11"/>
  <c r="P42" i="11" s="1"/>
  <c r="C42" i="11" s="1"/>
  <c r="AP41" i="11"/>
  <c r="H41" i="11" s="1"/>
  <c r="Z41" i="11"/>
  <c r="E41" i="11" s="1"/>
  <c r="Y41" i="11"/>
  <c r="D41" i="11" s="1"/>
  <c r="O41" i="11"/>
  <c r="P41" i="11" s="1"/>
  <c r="C41" i="11" s="1"/>
  <c r="AP40" i="11"/>
  <c r="Z40" i="11"/>
  <c r="Y40" i="11"/>
  <c r="P40" i="11"/>
  <c r="C40" i="11" s="1"/>
  <c r="O40" i="11"/>
  <c r="H40" i="11"/>
  <c r="E40" i="11"/>
  <c r="D40" i="11"/>
  <c r="AP39" i="11"/>
  <c r="H39" i="11" s="1"/>
  <c r="Y39" i="11"/>
  <c r="D39" i="11" s="1"/>
  <c r="Z39" i="11"/>
  <c r="E39" i="11" s="1"/>
  <c r="O39" i="11"/>
  <c r="P39" i="11" s="1"/>
  <c r="C39" i="11"/>
  <c r="AP38" i="11"/>
  <c r="H38" i="11" s="1"/>
  <c r="Z38" i="11"/>
  <c r="E38" i="11" s="1"/>
  <c r="Y38" i="11"/>
  <c r="D38" i="11" s="1"/>
  <c r="O38" i="11"/>
  <c r="P38" i="11" s="1"/>
  <c r="C38" i="11" s="1"/>
  <c r="AP37" i="11"/>
  <c r="H37" i="11" s="1"/>
  <c r="Z37" i="11"/>
  <c r="E37" i="11" s="1"/>
  <c r="Y37" i="11"/>
  <c r="D37" i="11" s="1"/>
  <c r="O37" i="11"/>
  <c r="P37" i="11" s="1"/>
  <c r="C37" i="11" s="1"/>
  <c r="AP36" i="11"/>
  <c r="Y36" i="11"/>
  <c r="Z36" i="11"/>
  <c r="E36" i="11" s="1"/>
  <c r="P36" i="11"/>
  <c r="C36" i="11" s="1"/>
  <c r="O36" i="11"/>
  <c r="H36" i="11"/>
  <c r="D36" i="11"/>
  <c r="AP35" i="11"/>
  <c r="H35" i="11" s="1"/>
  <c r="Y35" i="11"/>
  <c r="D35" i="11" s="1"/>
  <c r="Z35" i="11"/>
  <c r="E35" i="11" s="1"/>
  <c r="O35" i="11"/>
  <c r="P35" i="11" s="1"/>
  <c r="C35" i="11"/>
  <c r="AP34" i="11"/>
  <c r="H34" i="11" s="1"/>
  <c r="Z34" i="11"/>
  <c r="E34" i="11" s="1"/>
  <c r="Y34" i="11"/>
  <c r="D34" i="11" s="1"/>
  <c r="O34" i="11"/>
  <c r="P34" i="11" s="1"/>
  <c r="C34" i="11" s="1"/>
  <c r="AP33" i="11"/>
  <c r="H33" i="11" s="1"/>
  <c r="Z33" i="11"/>
  <c r="Y33" i="11"/>
  <c r="D33" i="11" s="1"/>
  <c r="O33" i="11"/>
  <c r="P33" i="11" s="1"/>
  <c r="C33" i="11" s="1"/>
  <c r="E33" i="11"/>
  <c r="AP32" i="11"/>
  <c r="H32" i="11" s="1"/>
  <c r="Y32" i="11"/>
  <c r="D32" i="11" s="1"/>
  <c r="Z32" i="11"/>
  <c r="E32" i="11" s="1"/>
  <c r="P32" i="11"/>
  <c r="C32" i="11" s="1"/>
  <c r="O32" i="11"/>
  <c r="AP31" i="11"/>
  <c r="H31" i="11" s="1"/>
  <c r="Y31" i="11"/>
  <c r="D31" i="11" s="1"/>
  <c r="O31" i="11"/>
  <c r="P31" i="11" s="1"/>
  <c r="C31" i="11"/>
  <c r="AP30" i="11"/>
  <c r="H30" i="11" s="1"/>
  <c r="Z30" i="11"/>
  <c r="E30" i="11" s="1"/>
  <c r="Y30" i="11"/>
  <c r="D30" i="11" s="1"/>
  <c r="O30" i="11"/>
  <c r="P30" i="11" s="1"/>
  <c r="C30" i="11" s="1"/>
  <c r="AP29" i="11"/>
  <c r="H29" i="11" s="1"/>
  <c r="Z29" i="11"/>
  <c r="E29" i="11" s="1"/>
  <c r="Y29" i="11"/>
  <c r="D29" i="11" s="1"/>
  <c r="O29" i="11"/>
  <c r="P29" i="11" s="1"/>
  <c r="C29" i="11" s="1"/>
  <c r="AP28" i="11"/>
  <c r="H28" i="11" s="1"/>
  <c r="Y28" i="11"/>
  <c r="D28" i="11" s="1"/>
  <c r="Z28" i="11"/>
  <c r="E28" i="11" s="1"/>
  <c r="P28" i="11"/>
  <c r="C28" i="11" s="1"/>
  <c r="O28" i="11"/>
  <c r="AP27" i="11"/>
  <c r="H27" i="11" s="1"/>
  <c r="O27" i="11"/>
  <c r="P27" i="11" s="1"/>
  <c r="C27" i="11" s="1"/>
  <c r="AP26" i="11"/>
  <c r="H26" i="11" s="1"/>
  <c r="Z26" i="11"/>
  <c r="E26" i="11" s="1"/>
  <c r="Y26" i="11"/>
  <c r="D26" i="11" s="1"/>
  <c r="AP25" i="11"/>
  <c r="H25" i="11" s="1"/>
  <c r="Z25" i="11"/>
  <c r="E25" i="11" s="1"/>
  <c r="Y25" i="11"/>
  <c r="D25" i="11" s="1"/>
  <c r="AP24" i="11"/>
  <c r="H24" i="11" s="1"/>
  <c r="Y24" i="11"/>
  <c r="Z24" i="11"/>
  <c r="E24" i="11" s="1"/>
  <c r="P24" i="11"/>
  <c r="O24" i="11"/>
  <c r="D24" i="11"/>
  <c r="C24" i="11"/>
  <c r="AP23" i="11"/>
  <c r="Y23" i="11"/>
  <c r="D23" i="11" s="1"/>
  <c r="O23" i="11"/>
  <c r="P23" i="11" s="1"/>
  <c r="C23" i="11" s="1"/>
  <c r="H23" i="11"/>
  <c r="AP22" i="11"/>
  <c r="H22" i="11" s="1"/>
  <c r="Y22" i="11"/>
  <c r="D22" i="11" s="1"/>
  <c r="Z22" i="11"/>
  <c r="E22" i="11" s="1"/>
  <c r="P22" i="11"/>
  <c r="C22" i="11" s="1"/>
  <c r="O22" i="11"/>
  <c r="AP21" i="11"/>
  <c r="H21" i="11" s="1"/>
  <c r="Z21" i="11"/>
  <c r="E21" i="11" s="1"/>
  <c r="Y21" i="11"/>
  <c r="D21" i="11" s="1"/>
  <c r="O21" i="11"/>
  <c r="P21" i="11" s="1"/>
  <c r="C21" i="11"/>
  <c r="AP20" i="11"/>
  <c r="H20" i="11" s="1"/>
  <c r="Z20" i="11"/>
  <c r="E20" i="11" s="1"/>
  <c r="Y20" i="11"/>
  <c r="D20" i="11" s="1"/>
  <c r="O20" i="11"/>
  <c r="P20" i="11" s="1"/>
  <c r="C20" i="11" s="1"/>
  <c r="AP19" i="11"/>
  <c r="H19" i="11" s="1"/>
  <c r="Z19" i="11"/>
  <c r="E19" i="11" s="1"/>
  <c r="Y19" i="11"/>
  <c r="D19" i="11" s="1"/>
  <c r="O19" i="11"/>
  <c r="P19" i="11" s="1"/>
  <c r="C19" i="11" s="1"/>
  <c r="AP18" i="11"/>
  <c r="H18" i="11" s="1"/>
  <c r="Y18" i="11"/>
  <c r="D18" i="11" s="1"/>
  <c r="Z18" i="11"/>
  <c r="E18" i="11" s="1"/>
  <c r="P18" i="11"/>
  <c r="C18" i="11" s="1"/>
  <c r="O18" i="11"/>
  <c r="AP17" i="11"/>
  <c r="H17" i="11" s="1"/>
  <c r="O17" i="11"/>
  <c r="P17" i="11" s="1"/>
  <c r="C17" i="11"/>
  <c r="AP16" i="11"/>
  <c r="H16" i="11" s="1"/>
  <c r="Z16" i="11"/>
  <c r="E16" i="11" s="1"/>
  <c r="Y16" i="11"/>
  <c r="D16" i="11" s="1"/>
  <c r="O16" i="11"/>
  <c r="P16" i="11" s="1"/>
  <c r="C16" i="11" s="1"/>
  <c r="AP15" i="11"/>
  <c r="H15" i="11" s="1"/>
  <c r="Z15" i="11"/>
  <c r="E15" i="11" s="1"/>
  <c r="Y15" i="11"/>
  <c r="D15" i="11" s="1"/>
  <c r="O15" i="11"/>
  <c r="P15" i="11" s="1"/>
  <c r="C15" i="11" s="1"/>
  <c r="AP14" i="11"/>
  <c r="Y14" i="11"/>
  <c r="D14" i="11" s="1"/>
  <c r="Z14" i="11"/>
  <c r="E14" i="11" s="1"/>
  <c r="P14" i="11"/>
  <c r="C14" i="11" s="1"/>
  <c r="O14" i="11"/>
  <c r="H14" i="11"/>
  <c r="AP13" i="11"/>
  <c r="H13" i="11" s="1"/>
  <c r="O13" i="11"/>
  <c r="P13" i="11" s="1"/>
  <c r="C13" i="11"/>
  <c r="AP12" i="11"/>
  <c r="H12" i="11" s="1"/>
  <c r="Z12" i="11"/>
  <c r="E12" i="11" s="1"/>
  <c r="Y12" i="11"/>
  <c r="D12" i="11" s="1"/>
  <c r="O12" i="11"/>
  <c r="P12" i="11" s="1"/>
  <c r="C12" i="11" s="1"/>
  <c r="AP11" i="11"/>
  <c r="H11" i="11" s="1"/>
  <c r="Z11" i="11"/>
  <c r="Y11" i="11"/>
  <c r="D11" i="11" s="1"/>
  <c r="E11" i="11"/>
  <c r="AP10" i="11"/>
  <c r="Y10" i="11"/>
  <c r="Z10" i="11"/>
  <c r="E10" i="11" s="1"/>
  <c r="O10" i="11"/>
  <c r="P10" i="11" s="1"/>
  <c r="C10" i="11" s="1"/>
  <c r="H10" i="11"/>
  <c r="D10" i="11"/>
  <c r="AP9" i="11"/>
  <c r="H9" i="11" s="1"/>
  <c r="Z9" i="11"/>
  <c r="E9" i="11" s="1"/>
  <c r="Y9" i="11"/>
  <c r="D9" i="11" s="1"/>
  <c r="O9" i="11"/>
  <c r="P9" i="11" s="1"/>
  <c r="C9" i="11" s="1"/>
  <c r="AP8" i="11"/>
  <c r="AK40" i="11"/>
  <c r="G40" i="11" s="1"/>
  <c r="AK36" i="11"/>
  <c r="G36" i="11" s="1"/>
  <c r="AK32" i="11"/>
  <c r="G32" i="11" s="1"/>
  <c r="AK28" i="11"/>
  <c r="G28" i="11" s="1"/>
  <c r="AK24" i="11"/>
  <c r="G24" i="11" s="1"/>
  <c r="AK20" i="11"/>
  <c r="G20" i="11" s="1"/>
  <c r="AK16" i="11"/>
  <c r="G16" i="11" s="1"/>
  <c r="AK12" i="11"/>
  <c r="G12" i="11" s="1"/>
  <c r="AK8" i="11"/>
  <c r="G8" i="11" s="1"/>
  <c r="Z8" i="11"/>
  <c r="E8" i="11" s="1"/>
  <c r="Y8" i="11"/>
  <c r="D8" i="11" s="1"/>
  <c r="O8" i="11"/>
  <c r="P8" i="11" s="1"/>
  <c r="C8" i="11" s="1"/>
  <c r="H8" i="11"/>
  <c r="D21" i="2" l="1"/>
  <c r="AK9" i="11"/>
  <c r="G9" i="11" s="1"/>
  <c r="AJ12" i="11"/>
  <c r="F12" i="11" s="1"/>
  <c r="AK13" i="11"/>
  <c r="G13" i="11" s="1"/>
  <c r="AJ16" i="11"/>
  <c r="F16" i="11" s="1"/>
  <c r="AK17" i="11"/>
  <c r="G17" i="11" s="1"/>
  <c r="AJ20" i="11"/>
  <c r="F20" i="11" s="1"/>
  <c r="AK21" i="11"/>
  <c r="G21" i="11" s="1"/>
  <c r="AK25" i="11"/>
  <c r="G25" i="11" s="1"/>
  <c r="AJ28" i="11"/>
  <c r="F28" i="11" s="1"/>
  <c r="AK29" i="11"/>
  <c r="G29" i="11" s="1"/>
  <c r="AK33" i="11"/>
  <c r="G33" i="11" s="1"/>
  <c r="AJ36" i="11"/>
  <c r="F36" i="11" s="1"/>
  <c r="AK37" i="11"/>
  <c r="G37" i="11" s="1"/>
  <c r="AK41" i="11"/>
  <c r="G41" i="11" s="1"/>
  <c r="O11" i="11"/>
  <c r="P11" i="11" s="1"/>
  <c r="C11" i="11" s="1"/>
  <c r="Y17" i="11"/>
  <c r="D17" i="11" s="1"/>
  <c r="C44" i="11"/>
  <c r="C48" i="11"/>
  <c r="AJ8" i="11"/>
  <c r="F8" i="11" s="1"/>
  <c r="AJ13" i="11"/>
  <c r="F13" i="11" s="1"/>
  <c r="AJ21" i="11"/>
  <c r="F21" i="11" s="1"/>
  <c r="AJ29" i="11"/>
  <c r="F29" i="11" s="1"/>
  <c r="AJ37" i="11"/>
  <c r="F37" i="11" s="1"/>
  <c r="AK45" i="11"/>
  <c r="G45" i="11" s="1"/>
  <c r="AK47" i="11"/>
  <c r="G47" i="11" s="1"/>
  <c r="Y13" i="11"/>
  <c r="D13" i="11" s="1"/>
  <c r="Z17" i="11"/>
  <c r="E17" i="11" s="1"/>
  <c r="AK48" i="11"/>
  <c r="AK44" i="11"/>
  <c r="AJ24" i="11"/>
  <c r="F24" i="11" s="1"/>
  <c r="AJ32" i="11"/>
  <c r="F32" i="11" s="1"/>
  <c r="AJ40" i="11"/>
  <c r="F40" i="11" s="1"/>
  <c r="AJ41" i="11"/>
  <c r="F41" i="11" s="1"/>
  <c r="AJ17" i="11"/>
  <c r="F17" i="11" s="1"/>
  <c r="AJ25" i="11"/>
  <c r="F25" i="11" s="1"/>
  <c r="AJ33" i="11"/>
  <c r="F33" i="11" s="1"/>
  <c r="Z13" i="11"/>
  <c r="E13" i="11" s="1"/>
  <c r="AJ10" i="11"/>
  <c r="F10" i="11" s="1"/>
  <c r="AJ14" i="11"/>
  <c r="F14" i="11" s="1"/>
  <c r="AJ18" i="11"/>
  <c r="F18" i="11" s="1"/>
  <c r="AJ22" i="11"/>
  <c r="F22" i="11" s="1"/>
  <c r="AJ26" i="11"/>
  <c r="F26" i="11" s="1"/>
  <c r="AJ30" i="11"/>
  <c r="F30" i="11" s="1"/>
  <c r="AJ34" i="11"/>
  <c r="F34" i="11" s="1"/>
  <c r="AJ38" i="11"/>
  <c r="F38" i="11" s="1"/>
  <c r="AJ42" i="11"/>
  <c r="F42" i="11" s="1"/>
  <c r="Z23" i="11"/>
  <c r="E23" i="11" s="1"/>
  <c r="O25" i="11"/>
  <c r="P25" i="11" s="1"/>
  <c r="C25" i="11" s="1"/>
  <c r="O26" i="11"/>
  <c r="P26" i="11" s="1"/>
  <c r="C26" i="11" s="1"/>
  <c r="Y27" i="11"/>
  <c r="D27" i="11" s="1"/>
  <c r="Z31" i="11"/>
  <c r="E31" i="11" s="1"/>
  <c r="O47" i="11"/>
  <c r="P47" i="11" s="1"/>
  <c r="C47" i="11" s="1"/>
  <c r="AJ11" i="11"/>
  <c r="F11" i="11" s="1"/>
  <c r="AJ15" i="11"/>
  <c r="F15" i="11" s="1"/>
  <c r="AJ19" i="11"/>
  <c r="F19" i="11" s="1"/>
  <c r="AJ23" i="11"/>
  <c r="F23" i="11" s="1"/>
  <c r="AJ27" i="11"/>
  <c r="F27" i="11" s="1"/>
  <c r="AJ31" i="11"/>
  <c r="F31" i="11" s="1"/>
  <c r="AJ35" i="11"/>
  <c r="F35" i="11" s="1"/>
  <c r="AJ39" i="11"/>
  <c r="F39" i="11" s="1"/>
  <c r="AJ43" i="11"/>
  <c r="F43" i="11" s="1"/>
  <c r="Z27" i="11"/>
  <c r="E27" i="11" s="1"/>
  <c r="Q205" i="8"/>
  <c r="R205" i="8"/>
  <c r="S205" i="8"/>
  <c r="T205" i="8"/>
  <c r="U205" i="8"/>
  <c r="V205" i="8"/>
  <c r="Q206" i="8"/>
  <c r="R206" i="8"/>
  <c r="S206" i="8"/>
  <c r="T206" i="8"/>
  <c r="U206" i="8"/>
  <c r="V206" i="8"/>
  <c r="P206" i="8"/>
  <c r="P205" i="8"/>
  <c r="AK39" i="11" l="1"/>
  <c r="G39" i="11" s="1"/>
  <c r="AK23" i="11"/>
  <c r="G23" i="11" s="1"/>
  <c r="G44" i="11"/>
  <c r="G48" i="11"/>
  <c r="AK34" i="11"/>
  <c r="G34" i="11" s="1"/>
  <c r="AK18" i="11"/>
  <c r="G18" i="11" s="1"/>
  <c r="AJ44" i="11"/>
  <c r="AK35" i="11"/>
  <c r="G35" i="11" s="1"/>
  <c r="AK19" i="11"/>
  <c r="G19" i="11" s="1"/>
  <c r="AJ48" i="11"/>
  <c r="AK30" i="11"/>
  <c r="G30" i="11" s="1"/>
  <c r="AK14" i="11"/>
  <c r="G14" i="11" s="1"/>
  <c r="AJ45" i="11"/>
  <c r="F45" i="11" s="1"/>
  <c r="AK31" i="11"/>
  <c r="G31" i="11" s="1"/>
  <c r="AK15" i="11"/>
  <c r="G15" i="11" s="1"/>
  <c r="AK42" i="11"/>
  <c r="G42" i="11" s="1"/>
  <c r="AK26" i="11"/>
  <c r="G26" i="11" s="1"/>
  <c r="AK10" i="11"/>
  <c r="G10" i="11" s="1"/>
  <c r="AJ47" i="11"/>
  <c r="F47" i="11" s="1"/>
  <c r="AK43" i="11"/>
  <c r="G43" i="11" s="1"/>
  <c r="AK27" i="11"/>
  <c r="G27" i="11" s="1"/>
  <c r="AK11" i="11"/>
  <c r="G11" i="11" s="1"/>
  <c r="AK38" i="11"/>
  <c r="G38" i="11" s="1"/>
  <c r="AK22" i="11"/>
  <c r="G22" i="11" s="1"/>
  <c r="AJ9" i="11"/>
  <c r="F9" i="11" s="1"/>
  <c r="Z165" i="8"/>
  <c r="Z166" i="8"/>
  <c r="Z167" i="8"/>
  <c r="Z168" i="8"/>
  <c r="Z169" i="8"/>
  <c r="Z170" i="8"/>
  <c r="Z171" i="8"/>
  <c r="Z172" i="8"/>
  <c r="Z173" i="8"/>
  <c r="Z174" i="8"/>
  <c r="Z175" i="8"/>
  <c r="Z176" i="8"/>
  <c r="Z177" i="8"/>
  <c r="Z178" i="8"/>
  <c r="Z179" i="8"/>
  <c r="Z180" i="8"/>
  <c r="Z181" i="8"/>
  <c r="Z182" i="8"/>
  <c r="Z183" i="8"/>
  <c r="Z184" i="8"/>
  <c r="Z185" i="8"/>
  <c r="Z186" i="8"/>
  <c r="Z187" i="8"/>
  <c r="Z188" i="8"/>
  <c r="Z189" i="8"/>
  <c r="Z190" i="8"/>
  <c r="Z191" i="8"/>
  <c r="Z192" i="8"/>
  <c r="Z193" i="8"/>
  <c r="Z194" i="8"/>
  <c r="Z195" i="8"/>
  <c r="Z196" i="8"/>
  <c r="Z197" i="8"/>
  <c r="Z198" i="8"/>
  <c r="Z199" i="8"/>
  <c r="Z200" i="8"/>
  <c r="Z201" i="8"/>
  <c r="Z202" i="8"/>
  <c r="Z203" i="8"/>
  <c r="Z164" i="8"/>
  <c r="Y202" i="8"/>
  <c r="Y200" i="8"/>
  <c r="Y197" i="8"/>
  <c r="Y196" i="8"/>
  <c r="Y194" i="8"/>
  <c r="Y193" i="8"/>
  <c r="Y192" i="8"/>
  <c r="Y188" i="8"/>
  <c r="Y187" i="8"/>
  <c r="Y186" i="8"/>
  <c r="Y185" i="8"/>
  <c r="Y184" i="8"/>
  <c r="Y182" i="8"/>
  <c r="Y177" i="8"/>
  <c r="Y171" i="8"/>
  <c r="Y170" i="8"/>
  <c r="Y169" i="8"/>
  <c r="Y168" i="8"/>
  <c r="Y166" i="8"/>
  <c r="Y164" i="8"/>
  <c r="Y140" i="8"/>
  <c r="Y139" i="8"/>
  <c r="Y138" i="8"/>
  <c r="Y137" i="8"/>
  <c r="Y136" i="8"/>
  <c r="Y129" i="8"/>
  <c r="Y128" i="8"/>
  <c r="Y127" i="8"/>
  <c r="Y126" i="8"/>
  <c r="Y118" i="8"/>
  <c r="Y113" i="8"/>
  <c r="Y112" i="8"/>
  <c r="Y111" i="8"/>
  <c r="Y110" i="8"/>
  <c r="Y108" i="8"/>
  <c r="Y107" i="8"/>
  <c r="Y106" i="8"/>
  <c r="Y105" i="8"/>
  <c r="Y101" i="8"/>
  <c r="Y97" i="8"/>
  <c r="Y93" i="8"/>
  <c r="Y92" i="8"/>
  <c r="Y89" i="8"/>
  <c r="Y88" i="8"/>
  <c r="Y87" i="8"/>
  <c r="Y86" i="8"/>
  <c r="Y69" i="8"/>
  <c r="Y67" i="8"/>
  <c r="Y63" i="8"/>
  <c r="Y60" i="8"/>
  <c r="Y59" i="8"/>
  <c r="Y56" i="8"/>
  <c r="Y55" i="8"/>
  <c r="Y54" i="8"/>
  <c r="Y52" i="8"/>
  <c r="Y51" i="8"/>
  <c r="Y50" i="8"/>
  <c r="Y49" i="8"/>
  <c r="Y44" i="8"/>
  <c r="Y41" i="8"/>
  <c r="Y38" i="8"/>
  <c r="Y37" i="8"/>
  <c r="Y31" i="8"/>
  <c r="F44" i="11" l="1"/>
  <c r="F48" i="11"/>
  <c r="Y203" i="8"/>
  <c r="Q202" i="8"/>
  <c r="R202" i="8"/>
  <c r="S202" i="8"/>
  <c r="T202" i="8"/>
  <c r="U202" i="8"/>
  <c r="V202" i="8"/>
  <c r="Q200" i="8"/>
  <c r="R200" i="8"/>
  <c r="S200" i="8"/>
  <c r="T200" i="8"/>
  <c r="U200" i="8"/>
  <c r="V200" i="8"/>
  <c r="Q196" i="8"/>
  <c r="R196" i="8"/>
  <c r="S196" i="8"/>
  <c r="T196" i="8"/>
  <c r="U196" i="8"/>
  <c r="V196" i="8"/>
  <c r="Q197" i="8"/>
  <c r="R197" i="8"/>
  <c r="S197" i="8"/>
  <c r="T197" i="8"/>
  <c r="U197" i="8"/>
  <c r="V197" i="8"/>
  <c r="Q192" i="8"/>
  <c r="R192" i="8"/>
  <c r="S192" i="8"/>
  <c r="T192" i="8"/>
  <c r="U192" i="8"/>
  <c r="V192" i="8"/>
  <c r="Q193" i="8"/>
  <c r="R193" i="8"/>
  <c r="S193" i="8"/>
  <c r="T193" i="8"/>
  <c r="U193" i="8"/>
  <c r="V193" i="8"/>
  <c r="Q194" i="8"/>
  <c r="R194" i="8"/>
  <c r="S194" i="8"/>
  <c r="T194" i="8"/>
  <c r="U194" i="8"/>
  <c r="V194" i="8"/>
  <c r="Q184" i="8"/>
  <c r="R184" i="8"/>
  <c r="S184" i="8"/>
  <c r="T184" i="8"/>
  <c r="U184" i="8"/>
  <c r="V184" i="8"/>
  <c r="Q185" i="8"/>
  <c r="R185" i="8"/>
  <c r="S185" i="8"/>
  <c r="T185" i="8"/>
  <c r="U185" i="8"/>
  <c r="V185" i="8"/>
  <c r="Q186" i="8"/>
  <c r="R186" i="8"/>
  <c r="S186" i="8"/>
  <c r="T186" i="8"/>
  <c r="U186" i="8"/>
  <c r="V186" i="8"/>
  <c r="Q187" i="8"/>
  <c r="R187" i="8"/>
  <c r="S187" i="8"/>
  <c r="T187" i="8"/>
  <c r="U187" i="8"/>
  <c r="V187" i="8"/>
  <c r="Q188" i="8"/>
  <c r="R188" i="8"/>
  <c r="S188" i="8"/>
  <c r="T188" i="8"/>
  <c r="U188" i="8"/>
  <c r="V188" i="8"/>
  <c r="Q182" i="8"/>
  <c r="R182" i="8"/>
  <c r="S182" i="8"/>
  <c r="T182" i="8"/>
  <c r="U182" i="8"/>
  <c r="V182" i="8"/>
  <c r="Q177" i="8"/>
  <c r="R177" i="8"/>
  <c r="S177" i="8"/>
  <c r="T177" i="8"/>
  <c r="U177" i="8"/>
  <c r="V177" i="8"/>
  <c r="Q168" i="8"/>
  <c r="R168" i="8"/>
  <c r="S168" i="8"/>
  <c r="T168" i="8"/>
  <c r="U168" i="8"/>
  <c r="V168" i="8"/>
  <c r="Q169" i="8"/>
  <c r="R169" i="8"/>
  <c r="S169" i="8"/>
  <c r="T169" i="8"/>
  <c r="U169" i="8"/>
  <c r="V169" i="8"/>
  <c r="Q170" i="8"/>
  <c r="R170" i="8"/>
  <c r="S170" i="8"/>
  <c r="T170" i="8"/>
  <c r="U170" i="8"/>
  <c r="V170" i="8"/>
  <c r="Q171" i="8"/>
  <c r="R171" i="8"/>
  <c r="S171" i="8"/>
  <c r="T171" i="8"/>
  <c r="U171" i="8"/>
  <c r="V171" i="8"/>
  <c r="Q166" i="8"/>
  <c r="R166" i="8"/>
  <c r="S166" i="8"/>
  <c r="T166" i="8"/>
  <c r="U166" i="8"/>
  <c r="V166" i="8"/>
  <c r="W166" i="8"/>
  <c r="Q164" i="8"/>
  <c r="R164" i="8"/>
  <c r="S164" i="8"/>
  <c r="T164" i="8"/>
  <c r="U164" i="8"/>
  <c r="V164" i="8"/>
  <c r="P168" i="8"/>
  <c r="W202" i="8" l="1"/>
  <c r="P202" i="8"/>
  <c r="P200" i="8"/>
  <c r="P196" i="8"/>
  <c r="W193" i="8"/>
  <c r="P193" i="8"/>
  <c r="P188" i="8"/>
  <c r="P187" i="8"/>
  <c r="P170" i="8"/>
  <c r="P177" i="8"/>
  <c r="P182" i="8"/>
  <c r="P185" i="8"/>
  <c r="W194" i="8"/>
  <c r="P194" i="8"/>
  <c r="P171" i="8"/>
  <c r="P192" i="8"/>
  <c r="P186" i="8"/>
  <c r="P184" i="8"/>
  <c r="P197" i="8"/>
  <c r="P169" i="8"/>
  <c r="P166" i="8"/>
  <c r="P164" i="8"/>
  <c r="W203" i="8"/>
  <c r="U203" i="8" l="1"/>
  <c r="U204" i="8" s="1"/>
  <c r="V203" i="8"/>
  <c r="V204" i="8" s="1"/>
  <c r="Q203" i="8"/>
  <c r="Q204" i="8" s="1"/>
  <c r="R203" i="8"/>
  <c r="R204" i="8" s="1"/>
  <c r="S203" i="8"/>
  <c r="S204" i="8" s="1"/>
  <c r="P203" i="8"/>
  <c r="P204" i="8" s="1"/>
  <c r="T203" i="8"/>
  <c r="T204" i="8" s="1"/>
  <c r="D63" i="9"/>
  <c r="D62" i="9"/>
  <c r="D61" i="9"/>
  <c r="D60" i="9"/>
  <c r="D59" i="9"/>
  <c r="D58" i="9"/>
  <c r="E58" i="9" s="1"/>
  <c r="D57" i="9"/>
  <c r="E57" i="9" s="1"/>
  <c r="D56" i="9"/>
  <c r="E56" i="9" s="1"/>
  <c r="D55" i="9"/>
  <c r="E55" i="9" s="1"/>
  <c r="D54" i="9"/>
  <c r="D53" i="9"/>
  <c r="D52" i="9"/>
  <c r="D51" i="9"/>
  <c r="D50" i="9"/>
  <c r="D49" i="9"/>
  <c r="D48" i="9"/>
  <c r="D47" i="9"/>
  <c r="D46" i="9"/>
  <c r="D45" i="9"/>
  <c r="D44" i="9"/>
  <c r="E44" i="9" s="1"/>
  <c r="D43" i="9"/>
  <c r="E43" i="9" s="1"/>
  <c r="D42" i="9"/>
  <c r="E42" i="9" s="1"/>
  <c r="D41" i="9"/>
  <c r="D40" i="9"/>
  <c r="E40" i="9" s="1"/>
  <c r="D39" i="9"/>
  <c r="E39" i="9" s="1"/>
  <c r="D38" i="9"/>
  <c r="E38" i="9" s="1"/>
  <c r="D37" i="9"/>
  <c r="E37" i="9" s="1"/>
  <c r="D36" i="9"/>
  <c r="E36" i="9" s="1"/>
  <c r="D35" i="9"/>
  <c r="E35" i="9" s="1"/>
  <c r="D34" i="9"/>
  <c r="E34" i="9" s="1"/>
  <c r="D33" i="9"/>
  <c r="E33" i="9" s="1"/>
  <c r="D32" i="9"/>
  <c r="D30" i="9"/>
  <c r="D31" i="9"/>
  <c r="D29" i="9"/>
  <c r="D28" i="9"/>
  <c r="E28" i="9" s="1"/>
  <c r="D27" i="9"/>
  <c r="E27" i="9" s="1"/>
  <c r="D3" i="9"/>
  <c r="D4" i="9"/>
  <c r="D17" i="9"/>
  <c r="D20" i="9"/>
  <c r="D25" i="9"/>
  <c r="D26" i="9"/>
  <c r="E26" i="9" s="1"/>
  <c r="D24" i="9"/>
  <c r="D23" i="9"/>
  <c r="D22" i="9"/>
  <c r="D21" i="9"/>
  <c r="D19" i="9"/>
  <c r="D18" i="9"/>
  <c r="D16" i="9"/>
  <c r="E16" i="9" s="1"/>
  <c r="D15" i="9"/>
  <c r="E15" i="9" s="1"/>
  <c r="D14" i="9"/>
  <c r="E14" i="9" s="1"/>
  <c r="D13" i="9"/>
  <c r="E13" i="9" s="1"/>
  <c r="D12" i="9"/>
  <c r="E12" i="9" s="1"/>
  <c r="D11" i="9"/>
  <c r="E11" i="9" s="1"/>
  <c r="D10" i="9"/>
  <c r="E10" i="9" s="1"/>
  <c r="D9" i="9"/>
  <c r="E9" i="9" s="1"/>
  <c r="D8" i="9"/>
  <c r="E8" i="9" s="1"/>
  <c r="D7" i="9"/>
  <c r="E7" i="9" s="1"/>
  <c r="D6" i="9"/>
  <c r="E6" i="9" s="1"/>
  <c r="D5" i="9"/>
  <c r="E5" i="9" s="1"/>
  <c r="E64" i="9" l="1"/>
  <c r="C49" i="2"/>
  <c r="C50" i="2"/>
  <c r="C18" i="2" l="1"/>
  <c r="Q30" i="2"/>
  <c r="Q38" i="2"/>
  <c r="C32" i="21" l="1"/>
  <c r="C30" i="22"/>
  <c r="C40" i="21"/>
  <c r="C38" i="22"/>
  <c r="C43" i="22" s="1"/>
  <c r="J32" i="21"/>
  <c r="C45" i="21"/>
  <c r="J40" i="21"/>
  <c r="C32" i="4"/>
  <c r="T30" i="2"/>
  <c r="Q43" i="2"/>
  <c r="C40" i="4"/>
  <c r="T38" i="2"/>
  <c r="D15" i="2"/>
  <c r="D16" i="2"/>
  <c r="D14" i="2"/>
  <c r="D17" i="2"/>
  <c r="D13" i="2"/>
  <c r="I55" i="2" s="1"/>
  <c r="I100" i="2" s="1"/>
  <c r="C8" i="2"/>
  <c r="C9" i="2" s="1"/>
  <c r="C28" i="7"/>
  <c r="F28" i="7" s="1"/>
  <c r="M40" i="7" s="1"/>
  <c r="C26" i="7"/>
  <c r="F26" i="7" s="1"/>
  <c r="C14" i="7"/>
  <c r="H10" i="7"/>
  <c r="E10" i="7"/>
  <c r="H9" i="7"/>
  <c r="C33" i="7"/>
  <c r="F33" i="7" s="1"/>
  <c r="M24" i="7" s="1"/>
  <c r="C27" i="7"/>
  <c r="F27" i="7" s="1"/>
  <c r="C25" i="7"/>
  <c r="J44" i="21" l="1"/>
  <c r="I56" i="2"/>
  <c r="I101" i="2" s="1"/>
  <c r="J40" i="4"/>
  <c r="F40" i="4"/>
  <c r="I40" i="2"/>
  <c r="I85" i="2" s="1"/>
  <c r="I24" i="2"/>
  <c r="I69" i="2" s="1"/>
  <c r="I23" i="2"/>
  <c r="I68" i="2" s="1"/>
  <c r="C45" i="4"/>
  <c r="J32" i="4"/>
  <c r="F32" i="4"/>
  <c r="F25" i="7"/>
  <c r="C30" i="7"/>
  <c r="C32" i="7"/>
  <c r="F32" i="7" s="1"/>
  <c r="M8" i="7" s="1"/>
  <c r="C29" i="7"/>
  <c r="C36" i="7" s="1"/>
  <c r="C31" i="7"/>
  <c r="F31" i="7" s="1"/>
  <c r="M7" i="7" s="1"/>
  <c r="C9" i="7"/>
  <c r="I104" i="2" l="1"/>
  <c r="I59" i="2"/>
  <c r="K55" i="2" s="1"/>
  <c r="K100" i="2" s="1"/>
  <c r="F35" i="7"/>
  <c r="M32" i="7" s="1"/>
  <c r="F34" i="7"/>
  <c r="M29" i="7" s="1"/>
  <c r="F30" i="7"/>
  <c r="M3" i="7" s="1"/>
  <c r="M39" i="7"/>
  <c r="F36" i="7"/>
  <c r="K23" i="2" l="1"/>
  <c r="K68" i="2" s="1"/>
  <c r="K40" i="2"/>
  <c r="K85" i="2" s="1"/>
  <c r="K24" i="2"/>
  <c r="K69" i="2" s="1"/>
  <c r="K56" i="2"/>
  <c r="K101" i="2" s="1"/>
  <c r="J56" i="2"/>
  <c r="J101" i="2" s="1"/>
  <c r="J55" i="2"/>
  <c r="J100" i="2" s="1"/>
  <c r="L100" i="2" s="1"/>
  <c r="J40" i="2"/>
  <c r="J23" i="2"/>
  <c r="J68" i="2" s="1"/>
  <c r="J24" i="2"/>
  <c r="J69" i="2" s="1"/>
  <c r="M43" i="7"/>
  <c r="L68" i="2" l="1"/>
  <c r="L40" i="2"/>
  <c r="H26" i="15" s="1"/>
  <c r="J85" i="2"/>
  <c r="L85" i="2" s="1"/>
  <c r="K41" i="15"/>
  <c r="M41" i="15" s="1"/>
  <c r="L41" i="15"/>
  <c r="M100" i="2"/>
  <c r="Z39" i="2" s="1"/>
  <c r="L69" i="2"/>
  <c r="L101" i="2"/>
  <c r="K104" i="2"/>
  <c r="L23" i="2"/>
  <c r="K59" i="2"/>
  <c r="L55" i="2"/>
  <c r="J59" i="2"/>
  <c r="L24" i="2"/>
  <c r="L56" i="2"/>
  <c r="M43" i="4"/>
  <c r="M39" i="4"/>
  <c r="M38" i="4"/>
  <c r="M37" i="4"/>
  <c r="M36" i="4"/>
  <c r="M35" i="4"/>
  <c r="M33" i="4"/>
  <c r="M32" i="4"/>
  <c r="M30" i="4"/>
  <c r="M29" i="4"/>
  <c r="M28" i="4"/>
  <c r="M27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8" i="4"/>
  <c r="M7" i="4"/>
  <c r="M6" i="4"/>
  <c r="K10" i="15" l="1"/>
  <c r="L10" i="15"/>
  <c r="I26" i="15"/>
  <c r="J26" i="15" s="1"/>
  <c r="K9" i="15"/>
  <c r="L9" i="15"/>
  <c r="L45" i="15" s="1"/>
  <c r="M93" i="2" s="1"/>
  <c r="Z32" i="2" s="1"/>
  <c r="L104" i="2"/>
  <c r="K26" i="15"/>
  <c r="L26" i="15"/>
  <c r="D41" i="30"/>
  <c r="L42" i="15"/>
  <c r="K42" i="15"/>
  <c r="M42" i="15" s="1"/>
  <c r="M101" i="2" s="1"/>
  <c r="Z40" i="2" s="1"/>
  <c r="J104" i="2"/>
  <c r="I41" i="15"/>
  <c r="H41" i="15"/>
  <c r="H42" i="15"/>
  <c r="I42" i="15"/>
  <c r="I10" i="15"/>
  <c r="H10" i="15"/>
  <c r="H9" i="15"/>
  <c r="I9" i="15"/>
  <c r="L59" i="2"/>
  <c r="M42" i="4"/>
  <c r="D42" i="30" l="1"/>
  <c r="I45" i="15"/>
  <c r="M48" i="2" s="1"/>
  <c r="R32" i="2" s="1"/>
  <c r="M26" i="15"/>
  <c r="M85" i="2" s="1"/>
  <c r="Z24" i="2" s="1"/>
  <c r="M10" i="15"/>
  <c r="M69" i="2" s="1"/>
  <c r="Z8" i="2" s="1"/>
  <c r="D34" i="30"/>
  <c r="AB32" i="2"/>
  <c r="K41" i="30"/>
  <c r="M9" i="15"/>
  <c r="K45" i="15"/>
  <c r="M90" i="2" s="1"/>
  <c r="Z29" i="2" s="1"/>
  <c r="J42" i="15"/>
  <c r="M56" i="2" s="1"/>
  <c r="R40" i="2" s="1"/>
  <c r="E32" i="22"/>
  <c r="M40" i="2"/>
  <c r="R24" i="2" s="1"/>
  <c r="J10" i="15"/>
  <c r="J41" i="15"/>
  <c r="M55" i="2" s="1"/>
  <c r="R39" i="2" s="1"/>
  <c r="H45" i="15"/>
  <c r="J9" i="15"/>
  <c r="M23" i="2" s="1"/>
  <c r="D42" i="4"/>
  <c r="D34" i="4"/>
  <c r="T32" i="2"/>
  <c r="J44" i="4"/>
  <c r="M5" i="4"/>
  <c r="M40" i="4"/>
  <c r="D26" i="30" l="1"/>
  <c r="AB29" i="2"/>
  <c r="D31" i="30"/>
  <c r="S40" i="2"/>
  <c r="E42" i="21" s="1"/>
  <c r="M45" i="15"/>
  <c r="M68" i="2"/>
  <c r="K34" i="30"/>
  <c r="M34" i="30" s="1"/>
  <c r="F34" i="30"/>
  <c r="D10" i="30"/>
  <c r="F40" i="22"/>
  <c r="E24" i="22"/>
  <c r="E39" i="22"/>
  <c r="E40" i="22"/>
  <c r="D41" i="4"/>
  <c r="K41" i="4" s="1"/>
  <c r="S39" i="2"/>
  <c r="S24" i="2"/>
  <c r="E26" i="30" s="1"/>
  <c r="L26" i="30" s="1"/>
  <c r="D26" i="4"/>
  <c r="M24" i="2"/>
  <c r="R8" i="2" s="1"/>
  <c r="E41" i="4"/>
  <c r="M45" i="2"/>
  <c r="R29" i="2" s="1"/>
  <c r="K26" i="4"/>
  <c r="F34" i="4"/>
  <c r="K34" i="4"/>
  <c r="M34" i="4" s="1"/>
  <c r="J45" i="15"/>
  <c r="K10" i="30" l="1"/>
  <c r="Z7" i="2"/>
  <c r="M104" i="2"/>
  <c r="AB24" i="2"/>
  <c r="E42" i="4"/>
  <c r="F42" i="4" s="1"/>
  <c r="K26" i="30"/>
  <c r="M26" i="30" s="1"/>
  <c r="F26" i="30"/>
  <c r="L41" i="4"/>
  <c r="M41" i="4" s="1"/>
  <c r="E41" i="30"/>
  <c r="AB39" i="2"/>
  <c r="K31" i="30"/>
  <c r="M31" i="30" s="1"/>
  <c r="F31" i="30"/>
  <c r="T40" i="2"/>
  <c r="E26" i="21"/>
  <c r="L26" i="21" s="1"/>
  <c r="F24" i="22"/>
  <c r="E29" i="22"/>
  <c r="E26" i="4"/>
  <c r="L26" i="4" s="1"/>
  <c r="M26" i="4" s="1"/>
  <c r="E41" i="21"/>
  <c r="L41" i="21" s="1"/>
  <c r="F39" i="22"/>
  <c r="E8" i="22"/>
  <c r="S8" i="2"/>
  <c r="T24" i="2"/>
  <c r="F41" i="4"/>
  <c r="F26" i="4"/>
  <c r="D31" i="4"/>
  <c r="F31" i="4" s="1"/>
  <c r="T29" i="2"/>
  <c r="D10" i="4"/>
  <c r="E10" i="4"/>
  <c r="L10" i="4" s="1"/>
  <c r="T39" i="2"/>
  <c r="R7" i="2"/>
  <c r="M59" i="2"/>
  <c r="K31" i="4" l="1"/>
  <c r="M31" i="4" s="1"/>
  <c r="T8" i="2"/>
  <c r="F41" i="30"/>
  <c r="E42" i="30"/>
  <c r="F42" i="30" s="1"/>
  <c r="AB40" i="2"/>
  <c r="D9" i="30"/>
  <c r="Z43" i="2"/>
  <c r="E7" i="22"/>
  <c r="E43" i="22" s="1"/>
  <c r="D43" i="22" s="1"/>
  <c r="E10" i="21"/>
  <c r="L10" i="21" s="1"/>
  <c r="F8" i="22"/>
  <c r="S7" i="2"/>
  <c r="K10" i="4"/>
  <c r="M10" i="4" s="1"/>
  <c r="F10" i="4"/>
  <c r="D9" i="4"/>
  <c r="R43" i="2"/>
  <c r="L41" i="30" l="1"/>
  <c r="M41" i="30" s="1"/>
  <c r="E10" i="30"/>
  <c r="AB8" i="2"/>
  <c r="T7" i="2"/>
  <c r="T43" i="2" s="1"/>
  <c r="K9" i="30"/>
  <c r="D45" i="30"/>
  <c r="D4" i="22"/>
  <c r="D8" i="22"/>
  <c r="D12" i="22"/>
  <c r="D16" i="22"/>
  <c r="D20" i="22"/>
  <c r="D24" i="22"/>
  <c r="D28" i="22"/>
  <c r="D32" i="22"/>
  <c r="D36" i="22"/>
  <c r="D40" i="22"/>
  <c r="D23" i="22"/>
  <c r="D3" i="22"/>
  <c r="D5" i="22"/>
  <c r="D9" i="22"/>
  <c r="D13" i="22"/>
  <c r="D17" i="22"/>
  <c r="D21" i="22"/>
  <c r="D25" i="22"/>
  <c r="D29" i="22"/>
  <c r="D33" i="22"/>
  <c r="D37" i="22"/>
  <c r="D41" i="22"/>
  <c r="D7" i="22"/>
  <c r="D15" i="22"/>
  <c r="D27" i="22"/>
  <c r="D35" i="22"/>
  <c r="D6" i="22"/>
  <c r="D10" i="22"/>
  <c r="D14" i="22"/>
  <c r="D18" i="22"/>
  <c r="D22" i="22"/>
  <c r="D26" i="22"/>
  <c r="D30" i="22"/>
  <c r="D34" i="22"/>
  <c r="D38" i="22"/>
  <c r="D42" i="22"/>
  <c r="D11" i="22"/>
  <c r="D19" i="22"/>
  <c r="D31" i="22"/>
  <c r="D39" i="22"/>
  <c r="E9" i="21"/>
  <c r="L9" i="21" s="1"/>
  <c r="L44" i="21" s="1"/>
  <c r="F7" i="22"/>
  <c r="F43" i="22" s="1"/>
  <c r="D45" i="4"/>
  <c r="K9" i="4"/>
  <c r="E9" i="4"/>
  <c r="S43" i="2"/>
  <c r="E9" i="30" l="1"/>
  <c r="AA43" i="2"/>
  <c r="AB7" i="2"/>
  <c r="AB43" i="2" s="1"/>
  <c r="K44" i="30"/>
  <c r="L10" i="30"/>
  <c r="M10" i="30" s="1"/>
  <c r="F10" i="30"/>
  <c r="C5" i="26"/>
  <c r="E45" i="21"/>
  <c r="G39" i="22"/>
  <c r="D41" i="21"/>
  <c r="G42" i="22"/>
  <c r="D44" i="21"/>
  <c r="G26" i="22"/>
  <c r="D28" i="21"/>
  <c r="G10" i="22"/>
  <c r="D12" i="21"/>
  <c r="G15" i="22"/>
  <c r="D17" i="21"/>
  <c r="G33" i="22"/>
  <c r="D35" i="21"/>
  <c r="G17" i="22"/>
  <c r="D19" i="21"/>
  <c r="G3" i="22"/>
  <c r="D5" i="21"/>
  <c r="G32" i="22"/>
  <c r="D34" i="21"/>
  <c r="G16" i="22"/>
  <c r="D18" i="21"/>
  <c r="G31" i="22"/>
  <c r="D33" i="21"/>
  <c r="G38" i="22"/>
  <c r="D40" i="21"/>
  <c r="G22" i="22"/>
  <c r="D24" i="21"/>
  <c r="G6" i="22"/>
  <c r="D8" i="21"/>
  <c r="G7" i="22"/>
  <c r="D9" i="21"/>
  <c r="G29" i="22"/>
  <c r="D31" i="21"/>
  <c r="G13" i="22"/>
  <c r="D15" i="21"/>
  <c r="G23" i="22"/>
  <c r="D25" i="21"/>
  <c r="G28" i="22"/>
  <c r="D30" i="21"/>
  <c r="G12" i="22"/>
  <c r="D14" i="21"/>
  <c r="G19" i="22"/>
  <c r="D21" i="21"/>
  <c r="G34" i="22"/>
  <c r="D36" i="21"/>
  <c r="G18" i="22"/>
  <c r="D20" i="21"/>
  <c r="G35" i="22"/>
  <c r="D37" i="21"/>
  <c r="G41" i="22"/>
  <c r="D43" i="21"/>
  <c r="G25" i="22"/>
  <c r="D27" i="21"/>
  <c r="G9" i="22"/>
  <c r="D11" i="21"/>
  <c r="G40" i="22"/>
  <c r="D42" i="21"/>
  <c r="F42" i="21" s="1"/>
  <c r="G24" i="22"/>
  <c r="D26" i="21"/>
  <c r="G8" i="22"/>
  <c r="D10" i="21"/>
  <c r="G11" i="22"/>
  <c r="D13" i="21"/>
  <c r="G30" i="22"/>
  <c r="D32" i="21"/>
  <c r="G14" i="22"/>
  <c r="D16" i="21"/>
  <c r="G27" i="22"/>
  <c r="D29" i="21"/>
  <c r="G37" i="22"/>
  <c r="D39" i="21"/>
  <c r="G21" i="22"/>
  <c r="D23" i="21"/>
  <c r="G5" i="22"/>
  <c r="D7" i="21"/>
  <c r="G36" i="22"/>
  <c r="D38" i="21"/>
  <c r="G20" i="22"/>
  <c r="D22" i="21"/>
  <c r="G4" i="22"/>
  <c r="D6" i="21"/>
  <c r="L9" i="4"/>
  <c r="L44" i="4" s="1"/>
  <c r="E45" i="4"/>
  <c r="K44" i="4"/>
  <c r="F9" i="4"/>
  <c r="F45" i="4" s="1"/>
  <c r="C11" i="26" s="1"/>
  <c r="L9" i="30" l="1"/>
  <c r="E45" i="30"/>
  <c r="F9" i="30"/>
  <c r="F6" i="21"/>
  <c r="K6" i="21"/>
  <c r="M6" i="21" s="1"/>
  <c r="K38" i="21"/>
  <c r="M38" i="21" s="1"/>
  <c r="F38" i="21"/>
  <c r="K23" i="21"/>
  <c r="M23" i="21" s="1"/>
  <c r="F23" i="21"/>
  <c r="K29" i="21"/>
  <c r="M29" i="21" s="1"/>
  <c r="F29" i="21"/>
  <c r="K32" i="21"/>
  <c r="M32" i="21" s="1"/>
  <c r="F32" i="21"/>
  <c r="K10" i="21"/>
  <c r="M10" i="21" s="1"/>
  <c r="F10" i="21"/>
  <c r="K27" i="21"/>
  <c r="M27" i="21" s="1"/>
  <c r="F27" i="21"/>
  <c r="K37" i="21"/>
  <c r="M37" i="21" s="1"/>
  <c r="F37" i="21"/>
  <c r="K36" i="21"/>
  <c r="M36" i="21" s="1"/>
  <c r="F36" i="21"/>
  <c r="K14" i="21"/>
  <c r="M14" i="21" s="1"/>
  <c r="F14" i="21"/>
  <c r="F25" i="21"/>
  <c r="K25" i="21"/>
  <c r="M25" i="21" s="1"/>
  <c r="K31" i="21"/>
  <c r="M31" i="21" s="1"/>
  <c r="F31" i="21"/>
  <c r="F8" i="21"/>
  <c r="K8" i="21"/>
  <c r="M8" i="21" s="1"/>
  <c r="K40" i="21"/>
  <c r="M40" i="21" s="1"/>
  <c r="F40" i="21"/>
  <c r="K18" i="21"/>
  <c r="M18" i="21" s="1"/>
  <c r="F18" i="21"/>
  <c r="K5" i="21"/>
  <c r="F5" i="21"/>
  <c r="D45" i="21"/>
  <c r="K35" i="21"/>
  <c r="M35" i="21" s="1"/>
  <c r="F35" i="21"/>
  <c r="F12" i="21"/>
  <c r="K12" i="21"/>
  <c r="M12" i="21" s="1"/>
  <c r="K43" i="21"/>
  <c r="M43" i="21" s="1"/>
  <c r="F44" i="21"/>
  <c r="G43" i="22"/>
  <c r="G45" i="22" s="1"/>
  <c r="K22" i="21"/>
  <c r="M22" i="21" s="1"/>
  <c r="F22" i="21"/>
  <c r="F7" i="21"/>
  <c r="K7" i="21"/>
  <c r="M7" i="21" s="1"/>
  <c r="K39" i="21"/>
  <c r="M39" i="21" s="1"/>
  <c r="F39" i="21"/>
  <c r="F16" i="21"/>
  <c r="K16" i="21"/>
  <c r="M16" i="21" s="1"/>
  <c r="F13" i="21"/>
  <c r="K13" i="21"/>
  <c r="M13" i="21" s="1"/>
  <c r="K26" i="21"/>
  <c r="M26" i="21" s="1"/>
  <c r="F26" i="21"/>
  <c r="K11" i="21"/>
  <c r="M11" i="21" s="1"/>
  <c r="F11" i="21"/>
  <c r="K42" i="21"/>
  <c r="M42" i="21" s="1"/>
  <c r="F43" i="21"/>
  <c r="F20" i="21"/>
  <c r="K20" i="21"/>
  <c r="M20" i="21" s="1"/>
  <c r="F21" i="21"/>
  <c r="K21" i="21"/>
  <c r="M21" i="21" s="1"/>
  <c r="K30" i="21"/>
  <c r="M30" i="21" s="1"/>
  <c r="F30" i="21"/>
  <c r="K15" i="21"/>
  <c r="M15" i="21" s="1"/>
  <c r="F15" i="21"/>
  <c r="K9" i="21"/>
  <c r="M9" i="21" s="1"/>
  <c r="F9" i="21"/>
  <c r="K24" i="21"/>
  <c r="M24" i="21" s="1"/>
  <c r="F24" i="21"/>
  <c r="F33" i="21"/>
  <c r="K33" i="21"/>
  <c r="M33" i="21" s="1"/>
  <c r="K34" i="21"/>
  <c r="M34" i="21" s="1"/>
  <c r="F34" i="21"/>
  <c r="F19" i="21"/>
  <c r="K19" i="21"/>
  <c r="M19" i="21" s="1"/>
  <c r="K17" i="21"/>
  <c r="M17" i="21" s="1"/>
  <c r="F17" i="21"/>
  <c r="K28" i="21"/>
  <c r="M28" i="21" s="1"/>
  <c r="F28" i="21"/>
  <c r="K41" i="21"/>
  <c r="M41" i="21" s="1"/>
  <c r="F41" i="21"/>
  <c r="M44" i="4"/>
  <c r="M9" i="4"/>
  <c r="D3" i="5"/>
  <c r="D13" i="5" s="1"/>
  <c r="F45" i="30" l="1"/>
  <c r="L44" i="30"/>
  <c r="M44" i="30" s="1"/>
  <c r="M9" i="30"/>
  <c r="M5" i="21"/>
  <c r="K44" i="21"/>
  <c r="M44" i="21" s="1"/>
  <c r="F45" i="21"/>
  <c r="D7" i="5"/>
  <c r="D9" i="5" s="1"/>
  <c r="D10" i="5"/>
  <c r="C4" i="27" l="1"/>
  <c r="D4" i="27"/>
  <c r="C3" i="5"/>
  <c r="C13" i="5" s="1"/>
  <c r="D16" i="27" l="1"/>
  <c r="C7" i="5"/>
  <c r="C9" i="5" s="1"/>
  <c r="C10" i="5"/>
  <c r="D3" i="18" l="1"/>
  <c r="D13" i="18" s="1"/>
  <c r="D7" i="18" l="1"/>
  <c r="D9" i="18" s="1"/>
  <c r="D10" i="18"/>
  <c r="C3" i="18"/>
  <c r="C13" i="18" s="1"/>
  <c r="C5" i="27" l="1"/>
  <c r="D5" i="27"/>
  <c r="C10" i="18"/>
  <c r="C7" i="18"/>
  <c r="C9" i="18" s="1"/>
  <c r="F22" i="28" l="1"/>
  <c r="D22" i="28"/>
  <c r="E22" i="28"/>
  <c r="C22" i="28"/>
  <c r="D27" i="28"/>
  <c r="C27" i="28"/>
  <c r="E27" i="28"/>
  <c r="F27" i="28"/>
  <c r="D23" i="28"/>
  <c r="C23" i="28"/>
  <c r="E23" i="28"/>
  <c r="F23" i="28"/>
  <c r="F11" i="28"/>
  <c r="E11" i="28"/>
  <c r="D11" i="28"/>
  <c r="C11" i="28"/>
  <c r="E35" i="28"/>
  <c r="D35" i="28"/>
  <c r="F35" i="28"/>
  <c r="C35" i="28"/>
  <c r="F17" i="29"/>
  <c r="D17" i="29"/>
  <c r="C17" i="29"/>
  <c r="E17" i="29"/>
  <c r="F32" i="29"/>
  <c r="E32" i="29"/>
  <c r="C32" i="29"/>
  <c r="D32" i="29"/>
  <c r="E6" i="29"/>
  <c r="F6" i="29"/>
  <c r="C6" i="29"/>
  <c r="D6" i="29"/>
  <c r="F24" i="29"/>
  <c r="D24" i="29"/>
  <c r="C24" i="29"/>
  <c r="E24" i="29"/>
  <c r="C7" i="29"/>
  <c r="D7" i="29"/>
  <c r="F7" i="29"/>
  <c r="E7" i="29"/>
  <c r="C36" i="29"/>
  <c r="E36" i="29"/>
  <c r="F36" i="29"/>
  <c r="D36" i="29"/>
  <c r="C25" i="29"/>
  <c r="E25" i="29"/>
  <c r="F25" i="29"/>
  <c r="D25" i="29"/>
  <c r="C21" i="29"/>
  <c r="F21" i="29"/>
  <c r="E21" i="29"/>
  <c r="D21" i="29"/>
  <c r="D30" i="29"/>
  <c r="F30" i="29"/>
  <c r="E30" i="29"/>
  <c r="C30" i="29"/>
  <c r="E9" i="29"/>
  <c r="D9" i="29"/>
  <c r="F9" i="29"/>
  <c r="C9" i="29"/>
  <c r="E15" i="28"/>
  <c r="D15" i="28"/>
  <c r="F15" i="28"/>
  <c r="C15" i="28"/>
  <c r="F4" i="28"/>
  <c r="C4" i="28"/>
  <c r="E4" i="28"/>
  <c r="D4" i="28"/>
  <c r="F25" i="28"/>
  <c r="C25" i="28"/>
  <c r="E25" i="28"/>
  <c r="D25" i="28"/>
  <c r="E40" i="28"/>
  <c r="C40" i="28"/>
  <c r="F40" i="28"/>
  <c r="D40" i="28"/>
  <c r="D10" i="28"/>
  <c r="E10" i="28"/>
  <c r="F10" i="28"/>
  <c r="C10" i="28"/>
  <c r="D32" i="28"/>
  <c r="F32" i="28"/>
  <c r="E32" i="28"/>
  <c r="C32" i="28"/>
  <c r="F33" i="28"/>
  <c r="E33" i="28"/>
  <c r="D33" i="28"/>
  <c r="C33" i="28"/>
  <c r="D13" i="28"/>
  <c r="C13" i="28"/>
  <c r="E13" i="28"/>
  <c r="F13" i="28"/>
  <c r="E34" i="28"/>
  <c r="C34" i="28"/>
  <c r="D34" i="28"/>
  <c r="F34" i="28"/>
  <c r="D26" i="28"/>
  <c r="C26" i="28"/>
  <c r="F26" i="28"/>
  <c r="E26" i="28"/>
  <c r="E6" i="28"/>
  <c r="C6" i="28"/>
  <c r="D6" i="28"/>
  <c r="F6" i="28"/>
  <c r="D21" i="28"/>
  <c r="C21" i="28"/>
  <c r="F21" i="28"/>
  <c r="E21" i="28"/>
  <c r="F18" i="28"/>
  <c r="D18" i="28"/>
  <c r="E18" i="28"/>
  <c r="C18" i="28"/>
  <c r="D16" i="28"/>
  <c r="F16" i="28"/>
  <c r="E16" i="28"/>
  <c r="C16" i="28"/>
  <c r="F41" i="29"/>
  <c r="E41" i="29"/>
  <c r="C41" i="29"/>
  <c r="D41" i="29"/>
  <c r="F33" i="29"/>
  <c r="D33" i="29"/>
  <c r="C33" i="29"/>
  <c r="E33" i="29"/>
  <c r="E22" i="29"/>
  <c r="D22" i="29"/>
  <c r="C22" i="29"/>
  <c r="F22" i="29"/>
  <c r="D16" i="29"/>
  <c r="E16" i="29"/>
  <c r="C16" i="29"/>
  <c r="F16" i="29"/>
  <c r="C15" i="29"/>
  <c r="D15" i="29"/>
  <c r="F15" i="29"/>
  <c r="E15" i="29"/>
  <c r="C23" i="29"/>
  <c r="E23" i="29"/>
  <c r="D23" i="29"/>
  <c r="F23" i="29"/>
  <c r="C11" i="29"/>
  <c r="F11" i="29"/>
  <c r="D11" i="29"/>
  <c r="E11" i="29"/>
  <c r="C4" i="29"/>
  <c r="E4" i="29"/>
  <c r="D4" i="29"/>
  <c r="F4" i="29"/>
  <c r="D10" i="29"/>
  <c r="E10" i="29"/>
  <c r="F10" i="29"/>
  <c r="C10" i="29"/>
  <c r="F34" i="29"/>
  <c r="D34" i="29"/>
  <c r="E34" i="29"/>
  <c r="C34" i="29"/>
  <c r="D29" i="28"/>
  <c r="E29" i="28"/>
  <c r="F29" i="28"/>
  <c r="C29" i="28"/>
  <c r="D24" i="28"/>
  <c r="C24" i="28"/>
  <c r="F24" i="28"/>
  <c r="E24" i="28"/>
  <c r="F39" i="28"/>
  <c r="C39" i="28"/>
  <c r="D39" i="28"/>
  <c r="E39" i="28"/>
  <c r="E31" i="28"/>
  <c r="F31" i="28"/>
  <c r="D31" i="28"/>
  <c r="C31" i="28"/>
  <c r="E38" i="28"/>
  <c r="D38" i="28"/>
  <c r="F38" i="28"/>
  <c r="C38" i="28"/>
  <c r="E27" i="29"/>
  <c r="F27" i="29"/>
  <c r="C27" i="29"/>
  <c r="D27" i="29"/>
  <c r="F39" i="29"/>
  <c r="D39" i="29"/>
  <c r="C39" i="29"/>
  <c r="E39" i="29"/>
  <c r="F26" i="29"/>
  <c r="D26" i="29"/>
  <c r="C26" i="29"/>
  <c r="E26" i="29"/>
  <c r="E12" i="29"/>
  <c r="F12" i="29"/>
  <c r="C12" i="29"/>
  <c r="D12" i="29"/>
  <c r="C5" i="29"/>
  <c r="E5" i="29"/>
  <c r="F5" i="29"/>
  <c r="D5" i="29"/>
  <c r="C18" i="29"/>
  <c r="D18" i="29"/>
  <c r="E18" i="29"/>
  <c r="F18" i="29"/>
  <c r="C38" i="29"/>
  <c r="F38" i="29"/>
  <c r="D38" i="29"/>
  <c r="E38" i="29"/>
  <c r="E35" i="29"/>
  <c r="D35" i="29"/>
  <c r="F35" i="29"/>
  <c r="C35" i="29"/>
  <c r="F29" i="29"/>
  <c r="E29" i="29"/>
  <c r="D29" i="29"/>
  <c r="C29" i="29"/>
  <c r="D8" i="29"/>
  <c r="E8" i="29"/>
  <c r="F8" i="29"/>
  <c r="C8" i="29"/>
  <c r="D9" i="28"/>
  <c r="C9" i="28"/>
  <c r="F9" i="28"/>
  <c r="E9" i="28"/>
  <c r="F8" i="28"/>
  <c r="D8" i="28"/>
  <c r="E8" i="28"/>
  <c r="C8" i="28"/>
  <c r="E19" i="28"/>
  <c r="C19" i="28"/>
  <c r="D19" i="28"/>
  <c r="F19" i="28"/>
  <c r="D36" i="28"/>
  <c r="C36" i="28"/>
  <c r="F36" i="28"/>
  <c r="E36" i="28"/>
  <c r="D28" i="28"/>
  <c r="E28" i="28"/>
  <c r="F28" i="28"/>
  <c r="C28" i="28"/>
  <c r="D17" i="28"/>
  <c r="F17" i="28"/>
  <c r="E17" i="28"/>
  <c r="C17" i="28"/>
  <c r="F41" i="28"/>
  <c r="E41" i="28"/>
  <c r="D41" i="28"/>
  <c r="C41" i="28"/>
  <c r="F14" i="28"/>
  <c r="C14" i="28"/>
  <c r="D14" i="28"/>
  <c r="E14" i="28"/>
  <c r="D20" i="28"/>
  <c r="C20" i="28"/>
  <c r="E20" i="28"/>
  <c r="F20" i="28"/>
  <c r="E37" i="28"/>
  <c r="C37" i="28"/>
  <c r="D37" i="28"/>
  <c r="F37" i="28"/>
  <c r="D5" i="28"/>
  <c r="C5" i="28"/>
  <c r="E5" i="28"/>
  <c r="F5" i="28"/>
  <c r="E30" i="28"/>
  <c r="D30" i="28"/>
  <c r="F30" i="28"/>
  <c r="C30" i="28"/>
  <c r="F12" i="28"/>
  <c r="E12" i="28"/>
  <c r="D12" i="28"/>
  <c r="C12" i="28"/>
  <c r="D7" i="28"/>
  <c r="F7" i="28"/>
  <c r="E7" i="28"/>
  <c r="C7" i="28"/>
  <c r="E20" i="29"/>
  <c r="D20" i="29"/>
  <c r="C20" i="29"/>
  <c r="F20" i="29"/>
  <c r="E37" i="29"/>
  <c r="F37" i="29"/>
  <c r="C37" i="29"/>
  <c r="D37" i="29"/>
  <c r="E13" i="29"/>
  <c r="F13" i="29"/>
  <c r="C13" i="29"/>
  <c r="D13" i="29"/>
  <c r="C19" i="29"/>
  <c r="D19" i="29"/>
  <c r="F19" i="29"/>
  <c r="E19" i="29"/>
  <c r="C42" i="29"/>
  <c r="E42" i="29"/>
  <c r="F42" i="29"/>
  <c r="D42" i="29"/>
  <c r="C28" i="29"/>
  <c r="F28" i="29"/>
  <c r="D28" i="29"/>
  <c r="E28" i="29"/>
  <c r="E31" i="29"/>
  <c r="F31" i="29"/>
  <c r="D31" i="29"/>
  <c r="C31" i="29"/>
  <c r="F40" i="29"/>
  <c r="E40" i="29"/>
  <c r="D40" i="29"/>
  <c r="C40" i="29"/>
  <c r="F14" i="29"/>
  <c r="D14" i="29"/>
  <c r="E14" i="29"/>
  <c r="C14" i="29"/>
  <c r="D6" i="27" l="1"/>
  <c r="C6" i="27"/>
  <c r="C14" i="27" s="1"/>
  <c r="D17" i="27" l="1"/>
  <c r="D14" i="27"/>
  <c r="C3" i="28"/>
  <c r="C3" i="29"/>
  <c r="F3" i="28" l="1"/>
  <c r="C43" i="29"/>
  <c r="D3" i="27" s="1"/>
  <c r="D13" i="27" s="1"/>
  <c r="E3" i="28"/>
  <c r="E3" i="29"/>
  <c r="F3" i="29"/>
  <c r="D3" i="29"/>
  <c r="C42" i="28"/>
  <c r="C3" i="27" s="1"/>
  <c r="C13" i="27" s="1"/>
  <c r="D3" i="28"/>
  <c r="D42" i="28" l="1"/>
  <c r="C7" i="27" s="1"/>
  <c r="C9" i="27" s="1"/>
  <c r="D43" i="29"/>
  <c r="D7" i="27" s="1"/>
  <c r="D9" i="27" s="1"/>
  <c r="E43" i="29"/>
  <c r="D10" i="27" s="1"/>
  <c r="F43" i="29"/>
  <c r="E42" i="28"/>
  <c r="C10" i="27" s="1"/>
  <c r="F42" i="28"/>
</calcChain>
</file>

<file path=xl/sharedStrings.xml><?xml version="1.0" encoding="utf-8"?>
<sst xmlns="http://schemas.openxmlformats.org/spreadsheetml/2006/main" count="15249" uniqueCount="2607">
  <si>
    <t>11　将来人口消費推計</t>
    <rPh sb="3" eb="5">
      <t>ショウライ</t>
    </rPh>
    <rPh sb="5" eb="7">
      <t>ジンコウ</t>
    </rPh>
    <rPh sb="7" eb="9">
      <t>ショウヒ</t>
    </rPh>
    <rPh sb="9" eb="11">
      <t>スイケイ</t>
    </rPh>
    <phoneticPr fontId="3"/>
  </si>
  <si>
    <t>将来人口消費支出推計</t>
    <rPh sb="0" eb="2">
      <t>ショウライ</t>
    </rPh>
    <rPh sb="2" eb="4">
      <t>ジンコウ</t>
    </rPh>
    <rPh sb="4" eb="6">
      <t>ショウヒ</t>
    </rPh>
    <rPh sb="6" eb="8">
      <t>シシュツ</t>
    </rPh>
    <rPh sb="8" eb="10">
      <t>スイケイ</t>
    </rPh>
    <phoneticPr fontId="3"/>
  </si>
  <si>
    <t>(単位：百万円）</t>
    <rPh sb="1" eb="3">
      <t>タンイ</t>
    </rPh>
    <rPh sb="4" eb="5">
      <t>ヒャク</t>
    </rPh>
    <rPh sb="5" eb="7">
      <t>マンエン</t>
    </rPh>
    <phoneticPr fontId="3"/>
  </si>
  <si>
    <t>最終需要額(直接効果）</t>
    <rPh sb="0" eb="2">
      <t>サイシュウ</t>
    </rPh>
    <rPh sb="2" eb="5">
      <t>ジュヨウガク</t>
    </rPh>
    <rPh sb="6" eb="8">
      <t>チョクセツ</t>
    </rPh>
    <rPh sb="8" eb="10">
      <t>コウカ</t>
    </rPh>
    <phoneticPr fontId="3"/>
  </si>
  <si>
    <t>（単位：百万円）</t>
    <rPh sb="1" eb="3">
      <t>タンイ</t>
    </rPh>
    <rPh sb="4" eb="5">
      <t>ヒャク</t>
    </rPh>
    <rPh sb="5" eb="7">
      <t>マンエン</t>
    </rPh>
    <phoneticPr fontId="3"/>
  </si>
  <si>
    <t>2020年</t>
    <rPh sb="4" eb="5">
      <t>ネン</t>
    </rPh>
    <phoneticPr fontId="3"/>
  </si>
  <si>
    <t>2040年</t>
    <rPh sb="4" eb="5">
      <t>ネン</t>
    </rPh>
    <phoneticPr fontId="3"/>
  </si>
  <si>
    <t>二人以上世帯消費支出（費目別）</t>
    <rPh sb="0" eb="2">
      <t>フタリ</t>
    </rPh>
    <rPh sb="2" eb="4">
      <t>イジョウ</t>
    </rPh>
    <rPh sb="4" eb="6">
      <t>セタイ</t>
    </rPh>
    <rPh sb="6" eb="8">
      <t>ショウヒ</t>
    </rPh>
    <rPh sb="8" eb="10">
      <t>シシュツ</t>
    </rPh>
    <rPh sb="11" eb="14">
      <t>ヒモクベツ</t>
    </rPh>
    <phoneticPr fontId="3"/>
  </si>
  <si>
    <t>39部門(統合大分類）</t>
    <rPh sb="2" eb="4">
      <t>ブモン</t>
    </rPh>
    <rPh sb="5" eb="7">
      <t>トウゴウ</t>
    </rPh>
    <rPh sb="7" eb="10">
      <t>ダイブンルイ</t>
    </rPh>
    <phoneticPr fontId="3"/>
  </si>
  <si>
    <t>最終需要額</t>
    <rPh sb="0" eb="2">
      <t>サイシュウ</t>
    </rPh>
    <rPh sb="2" eb="5">
      <t>ジュヨウガク</t>
    </rPh>
    <phoneticPr fontId="3"/>
  </si>
  <si>
    <t>項目</t>
    <rPh sb="0" eb="2">
      <t>コウモク</t>
    </rPh>
    <phoneticPr fontId="3"/>
  </si>
  <si>
    <t>二人以上</t>
    <rPh sb="0" eb="2">
      <t>フタリ</t>
    </rPh>
    <rPh sb="2" eb="4">
      <t>イジョウ</t>
    </rPh>
    <phoneticPr fontId="3"/>
  </si>
  <si>
    <t>単身</t>
    <rPh sb="0" eb="2">
      <t>タンシン</t>
    </rPh>
    <phoneticPr fontId="3"/>
  </si>
  <si>
    <t>計</t>
    <rPh sb="0" eb="1">
      <t>ケイ</t>
    </rPh>
    <phoneticPr fontId="3"/>
  </si>
  <si>
    <t>部門</t>
    <rPh sb="0" eb="2">
      <t>ブモン</t>
    </rPh>
    <phoneticPr fontId="3"/>
  </si>
  <si>
    <t>二人以上（2020年）</t>
    <rPh sb="0" eb="2">
      <t>フタリ</t>
    </rPh>
    <rPh sb="2" eb="4">
      <t>イジョウ</t>
    </rPh>
    <rPh sb="9" eb="10">
      <t>ネン</t>
    </rPh>
    <phoneticPr fontId="3"/>
  </si>
  <si>
    <t>～ 29歳</t>
    <rPh sb="4" eb="5">
      <t>２９サイ</t>
    </rPh>
    <phoneticPr fontId="6"/>
  </si>
  <si>
    <t>30 ～ 39</t>
  </si>
  <si>
    <t>40 ～ 49</t>
  </si>
  <si>
    <t>50 ～ 59</t>
  </si>
  <si>
    <t>60 ～ 69</t>
  </si>
  <si>
    <t>70歳 ～</t>
    <rPh sb="2" eb="3">
      <t>７０サイ</t>
    </rPh>
    <phoneticPr fontId="6"/>
  </si>
  <si>
    <t>１</t>
  </si>
  <si>
    <t>農業</t>
    <rPh sb="0" eb="2">
      <t>ノウギョウ</t>
    </rPh>
    <phoneticPr fontId="2"/>
  </si>
  <si>
    <t>食料</t>
    <rPh sb="0" eb="2">
      <t>ショクリョウ</t>
    </rPh>
    <phoneticPr fontId="3"/>
  </si>
  <si>
    <t>農業</t>
    <rPh sb="0" eb="2">
      <t>ノウギョウ</t>
    </rPh>
    <phoneticPr fontId="3"/>
  </si>
  <si>
    <t>漁業</t>
    <rPh sb="0" eb="2">
      <t>ギョギョウ</t>
    </rPh>
    <phoneticPr fontId="3"/>
  </si>
  <si>
    <t>飲食料品</t>
    <rPh sb="0" eb="4">
      <t>インショクリョウヒン</t>
    </rPh>
    <phoneticPr fontId="3"/>
  </si>
  <si>
    <t>個人サービス</t>
    <rPh sb="0" eb="2">
      <t>コジン</t>
    </rPh>
    <phoneticPr fontId="3"/>
  </si>
  <si>
    <t>2</t>
  </si>
  <si>
    <t>林業</t>
    <rPh sb="0" eb="2">
      <t>リンギョウ</t>
    </rPh>
    <phoneticPr fontId="12"/>
  </si>
  <si>
    <t>住居</t>
    <rPh sb="0" eb="2">
      <t>ジュウキョ</t>
    </rPh>
    <phoneticPr fontId="3"/>
  </si>
  <si>
    <t>建設</t>
    <rPh sb="0" eb="2">
      <t>ケンセツ</t>
    </rPh>
    <phoneticPr fontId="3"/>
  </si>
  <si>
    <t>不動産</t>
    <rPh sb="0" eb="3">
      <t>フドウサン</t>
    </rPh>
    <phoneticPr fontId="3"/>
  </si>
  <si>
    <t>3</t>
  </si>
  <si>
    <t>漁業</t>
    <rPh sb="0" eb="2">
      <t>ギョギョウ</t>
    </rPh>
    <phoneticPr fontId="12"/>
  </si>
  <si>
    <t>光熱水道</t>
    <rPh sb="0" eb="2">
      <t>コウネツ</t>
    </rPh>
    <rPh sb="2" eb="4">
      <t>スイドウ</t>
    </rPh>
    <phoneticPr fontId="3"/>
  </si>
  <si>
    <t>電力・ガス・熱供給　</t>
  </si>
  <si>
    <t>水道</t>
    <rPh sb="0" eb="2">
      <t>スイドウ</t>
    </rPh>
    <phoneticPr fontId="3"/>
  </si>
  <si>
    <t>4</t>
  </si>
  <si>
    <t>鉱業</t>
  </si>
  <si>
    <t>家具家事用品</t>
    <rPh sb="0" eb="2">
      <t>カグ</t>
    </rPh>
    <rPh sb="2" eb="4">
      <t>カジ</t>
    </rPh>
    <rPh sb="4" eb="6">
      <t>ヨウヒン</t>
    </rPh>
    <phoneticPr fontId="3"/>
  </si>
  <si>
    <t>パルプ・紙・木製品</t>
  </si>
  <si>
    <t>プラスチック・ゴム製品</t>
    <rPh sb="9" eb="11">
      <t>セイヒン</t>
    </rPh>
    <phoneticPr fontId="13"/>
  </si>
  <si>
    <t>その他製造</t>
    <rPh sb="2" eb="3">
      <t>タ</t>
    </rPh>
    <rPh sb="3" eb="5">
      <t>セイゾウ</t>
    </rPh>
    <phoneticPr fontId="3"/>
  </si>
  <si>
    <t>5</t>
  </si>
  <si>
    <t>飲食料品　　　　　　　</t>
  </si>
  <si>
    <t>被覆履物</t>
    <rPh sb="0" eb="2">
      <t>ヒフク</t>
    </rPh>
    <rPh sb="2" eb="4">
      <t>ハキモノ</t>
    </rPh>
    <phoneticPr fontId="3"/>
  </si>
  <si>
    <t>繊維製品</t>
    <rPh sb="0" eb="2">
      <t>センイ</t>
    </rPh>
    <rPh sb="2" eb="4">
      <t>セイヒン</t>
    </rPh>
    <phoneticPr fontId="3"/>
  </si>
  <si>
    <t>その他製造工業</t>
    <rPh sb="2" eb="3">
      <t>タ</t>
    </rPh>
    <rPh sb="3" eb="5">
      <t>セイゾウ</t>
    </rPh>
    <rPh sb="5" eb="7">
      <t>コウギョウ</t>
    </rPh>
    <phoneticPr fontId="3"/>
  </si>
  <si>
    <t>6</t>
  </si>
  <si>
    <t>繊維製品</t>
  </si>
  <si>
    <t>保健医療</t>
    <rPh sb="0" eb="2">
      <t>ホケン</t>
    </rPh>
    <rPh sb="2" eb="4">
      <t>イリョウ</t>
    </rPh>
    <phoneticPr fontId="3"/>
  </si>
  <si>
    <t>化学製品</t>
    <rPh sb="0" eb="2">
      <t>カガク</t>
    </rPh>
    <rPh sb="2" eb="4">
      <t>セイヒン</t>
    </rPh>
    <phoneticPr fontId="3"/>
  </si>
  <si>
    <t>金属製品</t>
    <rPh sb="0" eb="2">
      <t>キンゾク</t>
    </rPh>
    <rPh sb="2" eb="4">
      <t>セイヒン</t>
    </rPh>
    <phoneticPr fontId="3"/>
  </si>
  <si>
    <t>医療・保健</t>
    <rPh sb="0" eb="2">
      <t>イリョウ</t>
    </rPh>
    <rPh sb="3" eb="5">
      <t>ホケン</t>
    </rPh>
    <phoneticPr fontId="3"/>
  </si>
  <si>
    <t>7</t>
  </si>
  <si>
    <t>交通通信</t>
    <rPh sb="0" eb="2">
      <t>コウツウ</t>
    </rPh>
    <rPh sb="2" eb="4">
      <t>ツウシン</t>
    </rPh>
    <phoneticPr fontId="3"/>
  </si>
  <si>
    <t>運輸、郵便</t>
    <rPh sb="0" eb="2">
      <t>ウンユ</t>
    </rPh>
    <rPh sb="3" eb="5">
      <t>ユウビン</t>
    </rPh>
    <phoneticPr fontId="3"/>
  </si>
  <si>
    <t>8</t>
  </si>
  <si>
    <t>化学製品</t>
  </si>
  <si>
    <t>教育</t>
    <rPh sb="0" eb="2">
      <t>キョウイク</t>
    </rPh>
    <phoneticPr fontId="3"/>
  </si>
  <si>
    <t>教育・研究</t>
    <rPh sb="0" eb="2">
      <t>キョウイク</t>
    </rPh>
    <rPh sb="3" eb="5">
      <t>ケンキュウ</t>
    </rPh>
    <phoneticPr fontId="3"/>
  </si>
  <si>
    <t>9</t>
  </si>
  <si>
    <t>石油・石炭製品</t>
  </si>
  <si>
    <t>教養娯楽</t>
    <rPh sb="0" eb="2">
      <t>キョウヨウ</t>
    </rPh>
    <rPh sb="2" eb="4">
      <t>ゴラク</t>
    </rPh>
    <phoneticPr fontId="3"/>
  </si>
  <si>
    <t>電気機械</t>
    <rPh sb="0" eb="2">
      <t>デンキ</t>
    </rPh>
    <rPh sb="2" eb="4">
      <t>キカイ</t>
    </rPh>
    <phoneticPr fontId="3"/>
  </si>
  <si>
    <t>情報通信</t>
    <rPh sb="0" eb="2">
      <t>ジョウホウ</t>
    </rPh>
    <rPh sb="2" eb="4">
      <t>ツウシン</t>
    </rPh>
    <phoneticPr fontId="3"/>
  </si>
  <si>
    <t>10</t>
  </si>
  <si>
    <t>その他消費</t>
    <rPh sb="2" eb="3">
      <t>タ</t>
    </rPh>
    <rPh sb="3" eb="5">
      <t>ショウヒ</t>
    </rPh>
    <phoneticPr fontId="3"/>
  </si>
  <si>
    <t>11</t>
  </si>
  <si>
    <t>窯業・土石製品</t>
  </si>
  <si>
    <t>12</t>
  </si>
  <si>
    <t>鉄鋼</t>
  </si>
  <si>
    <t>13</t>
  </si>
  <si>
    <t>非鉄金属</t>
  </si>
  <si>
    <t>2019年</t>
    <rPh sb="4" eb="5">
      <t>ネン</t>
    </rPh>
    <phoneticPr fontId="3"/>
  </si>
  <si>
    <t>二人以上（2040年）</t>
    <rPh sb="0" eb="2">
      <t>フタリ</t>
    </rPh>
    <rPh sb="2" eb="4">
      <t>イジョウ</t>
    </rPh>
    <rPh sb="9" eb="10">
      <t>ネン</t>
    </rPh>
    <phoneticPr fontId="3"/>
  </si>
  <si>
    <t>14</t>
  </si>
  <si>
    <t>金属製品</t>
  </si>
  <si>
    <t>二人以上世帯</t>
    <rPh sb="0" eb="2">
      <t>フタリ</t>
    </rPh>
    <rPh sb="2" eb="4">
      <t>イジョウ</t>
    </rPh>
    <rPh sb="4" eb="6">
      <t>セタイ</t>
    </rPh>
    <phoneticPr fontId="3"/>
  </si>
  <si>
    <t>家計消費支出</t>
    <rPh sb="0" eb="2">
      <t>カケイ</t>
    </rPh>
    <rPh sb="2" eb="4">
      <t>ショウヒ</t>
    </rPh>
    <rPh sb="4" eb="6">
      <t>シシュツ</t>
    </rPh>
    <phoneticPr fontId="3"/>
  </si>
  <si>
    <t>世帯</t>
    <rPh sb="0" eb="2">
      <t>セタイ</t>
    </rPh>
    <phoneticPr fontId="3"/>
  </si>
  <si>
    <t>年間消費支出</t>
    <rPh sb="0" eb="2">
      <t>ネンカン</t>
    </rPh>
    <rPh sb="2" eb="4">
      <t>ショウヒ</t>
    </rPh>
    <rPh sb="4" eb="6">
      <t>シシュツ</t>
    </rPh>
    <phoneticPr fontId="3"/>
  </si>
  <si>
    <t>15</t>
  </si>
  <si>
    <t>はん用機械</t>
  </si>
  <si>
    <t>16</t>
  </si>
  <si>
    <t>生産用機械</t>
  </si>
  <si>
    <t>17</t>
  </si>
  <si>
    <t>業務用機械</t>
  </si>
  <si>
    <t>18</t>
  </si>
  <si>
    <t>電子部品</t>
    <rPh sb="0" eb="2">
      <t>デンシ</t>
    </rPh>
    <rPh sb="2" eb="4">
      <t>ブヒン</t>
    </rPh>
    <phoneticPr fontId="12"/>
  </si>
  <si>
    <t>19</t>
  </si>
  <si>
    <t>電気機械</t>
  </si>
  <si>
    <t>20</t>
  </si>
  <si>
    <t>情報通信機器</t>
  </si>
  <si>
    <t>減少額</t>
    <rPh sb="0" eb="2">
      <t>ゲンショウ</t>
    </rPh>
    <rPh sb="2" eb="3">
      <t>ガク</t>
    </rPh>
    <phoneticPr fontId="3"/>
  </si>
  <si>
    <t>減少率（％）</t>
    <rPh sb="0" eb="2">
      <t>ゲンショウ</t>
    </rPh>
    <rPh sb="2" eb="3">
      <t>リツ</t>
    </rPh>
    <phoneticPr fontId="3"/>
  </si>
  <si>
    <t>21</t>
  </si>
  <si>
    <t>輸送機械  　　　　　</t>
  </si>
  <si>
    <t>22</t>
  </si>
  <si>
    <t>その他の製造工業製品</t>
  </si>
  <si>
    <t>23</t>
  </si>
  <si>
    <t>建設</t>
  </si>
  <si>
    <t>単身世帯</t>
    <rPh sb="0" eb="2">
      <t>タンシン</t>
    </rPh>
    <rPh sb="2" eb="4">
      <t>セタイ</t>
    </rPh>
    <phoneticPr fontId="3"/>
  </si>
  <si>
    <t>24</t>
  </si>
  <si>
    <t>～34歳</t>
    <rPh sb="3" eb="4">
      <t>サイ</t>
    </rPh>
    <phoneticPr fontId="3"/>
  </si>
  <si>
    <t>25</t>
  </si>
  <si>
    <t>水道　　</t>
  </si>
  <si>
    <t>35～59歳</t>
    <rPh sb="5" eb="6">
      <t>サイ</t>
    </rPh>
    <phoneticPr fontId="3"/>
  </si>
  <si>
    <t>26</t>
  </si>
  <si>
    <t>廃棄物処理</t>
    <rPh sb="0" eb="3">
      <t>ハイキブツ</t>
    </rPh>
    <rPh sb="3" eb="5">
      <t>ショリ</t>
    </rPh>
    <phoneticPr fontId="12"/>
  </si>
  <si>
    <t>60歳～</t>
    <rPh sb="2" eb="3">
      <t>サイ</t>
    </rPh>
    <phoneticPr fontId="3"/>
  </si>
  <si>
    <t>単身世帯消費支出(費目別）</t>
    <rPh sb="0" eb="2">
      <t>タンシン</t>
    </rPh>
    <rPh sb="2" eb="4">
      <t>セタイ</t>
    </rPh>
    <rPh sb="4" eb="6">
      <t>ショウヒ</t>
    </rPh>
    <rPh sb="6" eb="8">
      <t>シシュツ</t>
    </rPh>
    <rPh sb="9" eb="12">
      <t>ヒモクベツ</t>
    </rPh>
    <phoneticPr fontId="3"/>
  </si>
  <si>
    <t>27</t>
  </si>
  <si>
    <t>商業</t>
    <rPh sb="0" eb="2">
      <t>ショウギョウ</t>
    </rPh>
    <phoneticPr fontId="12"/>
  </si>
  <si>
    <t>単身（2020年）</t>
    <rPh sb="0" eb="2">
      <t>タンシン</t>
    </rPh>
    <rPh sb="7" eb="8">
      <t>ネン</t>
    </rPh>
    <phoneticPr fontId="3"/>
  </si>
  <si>
    <t>～34歳</t>
    <rPh sb="3" eb="4">
      <t>サイ</t>
    </rPh>
    <phoneticPr fontId="11"/>
  </si>
  <si>
    <t>35～59歳</t>
    <rPh sb="5" eb="6">
      <t>サイ</t>
    </rPh>
    <phoneticPr fontId="11"/>
  </si>
  <si>
    <t>60歳～</t>
    <rPh sb="2" eb="3">
      <t>サイ</t>
    </rPh>
    <phoneticPr fontId="11"/>
  </si>
  <si>
    <t>28</t>
  </si>
  <si>
    <t>金融・保険</t>
  </si>
  <si>
    <t>29</t>
  </si>
  <si>
    <t>不動産</t>
  </si>
  <si>
    <t>二人以上世帯消費</t>
    <rPh sb="0" eb="2">
      <t>フタリ</t>
    </rPh>
    <rPh sb="2" eb="4">
      <t>イジョウ</t>
    </rPh>
    <rPh sb="4" eb="6">
      <t>セタイ</t>
    </rPh>
    <rPh sb="6" eb="8">
      <t>ショウヒ</t>
    </rPh>
    <phoneticPr fontId="3"/>
  </si>
  <si>
    <t>(単位：円）</t>
    <rPh sb="1" eb="3">
      <t>タンイ</t>
    </rPh>
    <rPh sb="4" eb="5">
      <t>エン</t>
    </rPh>
    <phoneticPr fontId="3"/>
  </si>
  <si>
    <t>(単位：％）</t>
    <rPh sb="1" eb="3">
      <t>タンイ</t>
    </rPh>
    <phoneticPr fontId="3"/>
  </si>
  <si>
    <t>30</t>
  </si>
  <si>
    <t>運輸・郵便</t>
    <rPh sb="3" eb="5">
      <t>ユウビン</t>
    </rPh>
    <phoneticPr fontId="12"/>
  </si>
  <si>
    <t>31</t>
  </si>
  <si>
    <t>情報通信</t>
  </si>
  <si>
    <t>消費支出</t>
    <rPh sb="0" eb="2">
      <t>ショウヒ</t>
    </rPh>
    <rPh sb="2" eb="4">
      <t>シシュツ</t>
    </rPh>
    <phoneticPr fontId="3"/>
  </si>
  <si>
    <t>32</t>
  </si>
  <si>
    <t>公務</t>
  </si>
  <si>
    <t>33</t>
  </si>
  <si>
    <t>教育・研究</t>
  </si>
  <si>
    <t>34</t>
  </si>
  <si>
    <t>医療・福祉</t>
    <rPh sb="3" eb="5">
      <t>フクシ</t>
    </rPh>
    <phoneticPr fontId="12"/>
  </si>
  <si>
    <t>35</t>
  </si>
  <si>
    <t>他に分類されない会員制団体</t>
    <rPh sb="0" eb="1">
      <t>ホカ</t>
    </rPh>
    <rPh sb="2" eb="4">
      <t>ブンルイ</t>
    </rPh>
    <rPh sb="8" eb="11">
      <t>カイインセイ</t>
    </rPh>
    <rPh sb="11" eb="13">
      <t>ダンタイ</t>
    </rPh>
    <phoneticPr fontId="12"/>
  </si>
  <si>
    <t>36</t>
  </si>
  <si>
    <t>対事業所サービス</t>
  </si>
  <si>
    <t>37</t>
  </si>
  <si>
    <t>対個人サービス</t>
  </si>
  <si>
    <t>38</t>
  </si>
  <si>
    <t>事務用品</t>
    <rPh sb="0" eb="2">
      <t>ジム</t>
    </rPh>
    <rPh sb="2" eb="4">
      <t>ヨウヒン</t>
    </rPh>
    <phoneticPr fontId="12"/>
  </si>
  <si>
    <t>39</t>
  </si>
  <si>
    <t>分類不明</t>
    <rPh sb="0" eb="2">
      <t>ブンルイ</t>
    </rPh>
    <rPh sb="2" eb="4">
      <t>フメイ</t>
    </rPh>
    <phoneticPr fontId="12"/>
  </si>
  <si>
    <t>40</t>
  </si>
  <si>
    <t>合計</t>
    <rPh sb="0" eb="2">
      <t>ゴウケイ</t>
    </rPh>
    <phoneticPr fontId="3"/>
  </si>
  <si>
    <t>(資料)兵庫県統計課「平成27年兵庫県産業連関表」</t>
    <rPh sb="1" eb="3">
      <t>シリョウ</t>
    </rPh>
    <rPh sb="4" eb="7">
      <t>ヒョウゴケン</t>
    </rPh>
    <rPh sb="7" eb="9">
      <t>トウケイ</t>
    </rPh>
    <rPh sb="9" eb="10">
      <t>カ</t>
    </rPh>
    <rPh sb="11" eb="13">
      <t>ヘイセイ</t>
    </rPh>
    <rPh sb="15" eb="16">
      <t>ネン</t>
    </rPh>
    <rPh sb="16" eb="18">
      <t>ヒョウゴ</t>
    </rPh>
    <rPh sb="18" eb="19">
      <t>ケン</t>
    </rPh>
    <rPh sb="19" eb="21">
      <t>サンギョウ</t>
    </rPh>
    <rPh sb="21" eb="23">
      <t>レンカン</t>
    </rPh>
    <rPh sb="23" eb="24">
      <t>ヒョウ</t>
    </rPh>
    <phoneticPr fontId="3"/>
  </si>
  <si>
    <t>単身（2040年）</t>
    <rPh sb="0" eb="2">
      <t>タンシン</t>
    </rPh>
    <rPh sb="7" eb="8">
      <t>ネン</t>
    </rPh>
    <phoneticPr fontId="3"/>
  </si>
  <si>
    <t>単身者消費</t>
    <rPh sb="0" eb="3">
      <t>タンシンシャ</t>
    </rPh>
    <rPh sb="3" eb="5">
      <t>ショウヒ</t>
    </rPh>
    <phoneticPr fontId="3"/>
  </si>
  <si>
    <t>　</t>
    <phoneticPr fontId="1"/>
  </si>
  <si>
    <t>消費支出</t>
    <rPh sb="0" eb="2">
      <t>ショウヒ</t>
    </rPh>
    <rPh sb="2" eb="4">
      <t>シシュツ</t>
    </rPh>
    <phoneticPr fontId="1"/>
  </si>
  <si>
    <t>システム運営</t>
    <rPh sb="4" eb="6">
      <t>ウンエイ</t>
    </rPh>
    <phoneticPr fontId="1"/>
  </si>
  <si>
    <t>飲食</t>
    <rPh sb="0" eb="2">
      <t>インショク</t>
    </rPh>
    <phoneticPr fontId="1"/>
  </si>
  <si>
    <t>観光</t>
    <rPh sb="0" eb="2">
      <t>カンコウ</t>
    </rPh>
    <phoneticPr fontId="1"/>
  </si>
  <si>
    <t>宿泊</t>
    <rPh sb="0" eb="2">
      <t>シュクハク</t>
    </rPh>
    <phoneticPr fontId="1"/>
  </si>
  <si>
    <t>体験</t>
    <rPh sb="0" eb="2">
      <t>タイケン</t>
    </rPh>
    <phoneticPr fontId="1"/>
  </si>
  <si>
    <t>物販</t>
    <rPh sb="0" eb="2">
      <t>ブッパン</t>
    </rPh>
    <phoneticPr fontId="1"/>
  </si>
  <si>
    <t>事業所サービス</t>
    <rPh sb="0" eb="3">
      <t>ジギョウショ</t>
    </rPh>
    <phoneticPr fontId="1"/>
  </si>
  <si>
    <t>（単位：億円）</t>
    <rPh sb="1" eb="3">
      <t>タンイ</t>
    </rPh>
    <rPh sb="4" eb="6">
      <t>オクエン</t>
    </rPh>
    <phoneticPr fontId="16"/>
  </si>
  <si>
    <t xml:space="preserve"> </t>
    <phoneticPr fontId="16"/>
  </si>
  <si>
    <t>項　　　目</t>
    <rPh sb="0" eb="1">
      <t>コウ</t>
    </rPh>
    <rPh sb="4" eb="5">
      <t>メ</t>
    </rPh>
    <phoneticPr fontId="16"/>
  </si>
  <si>
    <t>兵庫県</t>
    <rPh sb="0" eb="3">
      <t>ヒョウゴケン</t>
    </rPh>
    <phoneticPr fontId="16"/>
  </si>
  <si>
    <t>尼崎市</t>
    <rPh sb="0" eb="3">
      <t>アマガサキシ</t>
    </rPh>
    <phoneticPr fontId="16"/>
  </si>
  <si>
    <t>備  考</t>
    <rPh sb="0" eb="1">
      <t>ビ</t>
    </rPh>
    <rPh sb="3" eb="4">
      <t>コウ</t>
    </rPh>
    <phoneticPr fontId="16"/>
  </si>
  <si>
    <t>　　　　　区分</t>
    <rPh sb="5" eb="7">
      <t>クブン</t>
    </rPh>
    <phoneticPr fontId="17"/>
  </si>
  <si>
    <t>市町内総生産</t>
    <rPh sb="0" eb="2">
      <t>シチョウ</t>
    </rPh>
    <rPh sb="2" eb="3">
      <t>ナイ</t>
    </rPh>
    <rPh sb="3" eb="6">
      <t>ソウセイサン</t>
    </rPh>
    <phoneticPr fontId="17"/>
  </si>
  <si>
    <t>生産誘発額</t>
    <rPh sb="0" eb="2">
      <t>セイサン</t>
    </rPh>
    <rPh sb="2" eb="5">
      <t>ユウハツガク</t>
    </rPh>
    <phoneticPr fontId="16"/>
  </si>
  <si>
    <t>経済効果(売上額の合計）</t>
    <rPh sb="0" eb="2">
      <t>ケイザイ</t>
    </rPh>
    <rPh sb="2" eb="4">
      <t>コウカ</t>
    </rPh>
    <rPh sb="5" eb="8">
      <t>ウリアゲガク</t>
    </rPh>
    <rPh sb="9" eb="11">
      <t>ゴウケイ</t>
    </rPh>
    <phoneticPr fontId="16"/>
  </si>
  <si>
    <t>県計</t>
  </si>
  <si>
    <t>　直接効果</t>
    <rPh sb="1" eb="3">
      <t>チョクセツ</t>
    </rPh>
    <rPh sb="3" eb="5">
      <t>コウカ</t>
    </rPh>
    <phoneticPr fontId="16"/>
  </si>
  <si>
    <t>最終需要額</t>
    <rPh sb="0" eb="2">
      <t>サイシュウ</t>
    </rPh>
    <rPh sb="2" eb="5">
      <t>ジュヨウガク</t>
    </rPh>
    <phoneticPr fontId="16"/>
  </si>
  <si>
    <t>神戸市</t>
  </si>
  <si>
    <t>　第一次間接効果</t>
    <rPh sb="1" eb="4">
      <t>ダイイチジ</t>
    </rPh>
    <rPh sb="4" eb="6">
      <t>カンセツ</t>
    </rPh>
    <rPh sb="6" eb="8">
      <t>コウカ</t>
    </rPh>
    <phoneticPr fontId="16"/>
  </si>
  <si>
    <t>原材料消費から誘発効果</t>
    <rPh sb="0" eb="3">
      <t>ゲンザイリョウ</t>
    </rPh>
    <rPh sb="3" eb="5">
      <t>ショウヒ</t>
    </rPh>
    <rPh sb="7" eb="9">
      <t>ユウハツ</t>
    </rPh>
    <rPh sb="9" eb="11">
      <t>コウカ</t>
    </rPh>
    <phoneticPr fontId="16"/>
  </si>
  <si>
    <t>　第二次間接効果</t>
    <rPh sb="1" eb="4">
      <t>ダイニジ</t>
    </rPh>
    <rPh sb="4" eb="6">
      <t>カンセツ</t>
    </rPh>
    <rPh sb="6" eb="8">
      <t>コウカ</t>
    </rPh>
    <phoneticPr fontId="16"/>
  </si>
  <si>
    <t>民間消費支出による誘発効果</t>
    <rPh sb="0" eb="2">
      <t>ミンカン</t>
    </rPh>
    <rPh sb="2" eb="4">
      <t>ショウヒ</t>
    </rPh>
    <rPh sb="4" eb="6">
      <t>シシュツ</t>
    </rPh>
    <rPh sb="9" eb="11">
      <t>ユウハツ</t>
    </rPh>
    <rPh sb="11" eb="13">
      <t>コウカ</t>
    </rPh>
    <phoneticPr fontId="16"/>
  </si>
  <si>
    <t>付加価値誘発額</t>
    <rPh sb="0" eb="2">
      <t>フカ</t>
    </rPh>
    <rPh sb="2" eb="4">
      <t>カチ</t>
    </rPh>
    <rPh sb="4" eb="7">
      <t>ユウハツガク</t>
    </rPh>
    <phoneticPr fontId="16"/>
  </si>
  <si>
    <t>（売上額－経費等）の合計</t>
    <rPh sb="1" eb="4">
      <t>ウリアゲガク</t>
    </rPh>
    <rPh sb="5" eb="7">
      <t>ケイヒ</t>
    </rPh>
    <rPh sb="7" eb="8">
      <t>トウ</t>
    </rPh>
    <rPh sb="10" eb="12">
      <t>ゴウケイ</t>
    </rPh>
    <phoneticPr fontId="16"/>
  </si>
  <si>
    <t>東播磨地域</t>
  </si>
  <si>
    <t>名目GDP</t>
    <rPh sb="0" eb="2">
      <t>メイモク</t>
    </rPh>
    <phoneticPr fontId="16"/>
  </si>
  <si>
    <t>名目GDP比（％）</t>
    <rPh sb="0" eb="2">
      <t>メイモク</t>
    </rPh>
    <rPh sb="5" eb="6">
      <t>ヒ</t>
    </rPh>
    <phoneticPr fontId="16"/>
  </si>
  <si>
    <t>　</t>
    <phoneticPr fontId="16"/>
  </si>
  <si>
    <t>就業者誘発数</t>
    <rPh sb="0" eb="3">
      <t>シュウギョウシャ</t>
    </rPh>
    <rPh sb="3" eb="5">
      <t>ユウハツ</t>
    </rPh>
    <rPh sb="5" eb="6">
      <t>スウ</t>
    </rPh>
    <phoneticPr fontId="16"/>
  </si>
  <si>
    <t>個人業主、雇用者等</t>
    <rPh sb="0" eb="2">
      <t>コジン</t>
    </rPh>
    <rPh sb="2" eb="3">
      <t>ギョウ</t>
    </rPh>
    <rPh sb="3" eb="4">
      <t>ヌシ</t>
    </rPh>
    <rPh sb="5" eb="8">
      <t>コヨウシャ</t>
    </rPh>
    <rPh sb="8" eb="9">
      <t>トウ</t>
    </rPh>
    <phoneticPr fontId="16"/>
  </si>
  <si>
    <t>但馬地域</t>
  </si>
  <si>
    <t>丹波地域</t>
  </si>
  <si>
    <t>波及倍率</t>
    <rPh sb="0" eb="2">
      <t>ハキュウ</t>
    </rPh>
    <rPh sb="2" eb="4">
      <t>バイリツ</t>
    </rPh>
    <phoneticPr fontId="16"/>
  </si>
  <si>
    <t>淡路地域</t>
  </si>
  <si>
    <t>尼崎市</t>
  </si>
  <si>
    <t>（単位：百万円、人）</t>
    <rPh sb="1" eb="3">
      <t>タンイ</t>
    </rPh>
    <rPh sb="4" eb="5">
      <t>ヒャク</t>
    </rPh>
    <rPh sb="5" eb="7">
      <t>マンエン</t>
    </rPh>
    <rPh sb="8" eb="9">
      <t>ニン</t>
    </rPh>
    <phoneticPr fontId="16"/>
  </si>
  <si>
    <t>部門</t>
    <rPh sb="0" eb="2">
      <t>ブモン</t>
    </rPh>
    <phoneticPr fontId="16"/>
  </si>
  <si>
    <t>雇用者誘発数</t>
    <rPh sb="0" eb="3">
      <t>コヨウシャ</t>
    </rPh>
    <rPh sb="3" eb="5">
      <t>ユウハツ</t>
    </rPh>
    <rPh sb="5" eb="6">
      <t>スウ</t>
    </rPh>
    <phoneticPr fontId="16"/>
  </si>
  <si>
    <t>農業</t>
    <rPh sb="0" eb="2">
      <t>ノウギョウ</t>
    </rPh>
    <phoneticPr fontId="7"/>
  </si>
  <si>
    <t>林業</t>
    <rPh sb="0" eb="2">
      <t>リンギョウ</t>
    </rPh>
    <phoneticPr fontId="19"/>
  </si>
  <si>
    <t>漁業</t>
    <rPh sb="0" eb="2">
      <t>ギョギョウ</t>
    </rPh>
    <phoneticPr fontId="19"/>
  </si>
  <si>
    <t>プラスチック・ゴム</t>
  </si>
  <si>
    <t>電子部品</t>
    <rPh sb="0" eb="2">
      <t>デンシ</t>
    </rPh>
    <rPh sb="2" eb="4">
      <t>ブヒン</t>
    </rPh>
    <phoneticPr fontId="19"/>
  </si>
  <si>
    <t>情報・通信機器</t>
  </si>
  <si>
    <t>廃棄物処理</t>
    <rPh sb="0" eb="3">
      <t>ハイキブツ</t>
    </rPh>
    <rPh sb="3" eb="5">
      <t>ショリ</t>
    </rPh>
    <phoneticPr fontId="19"/>
  </si>
  <si>
    <t>商業</t>
    <rPh sb="0" eb="2">
      <t>ショウギョウ</t>
    </rPh>
    <phoneticPr fontId="19"/>
  </si>
  <si>
    <t>運輸、郵便</t>
    <rPh sb="3" eb="5">
      <t>ユウビン</t>
    </rPh>
    <phoneticPr fontId="19"/>
  </si>
  <si>
    <t>医療・福祉</t>
    <rPh sb="3" eb="5">
      <t>フクシ</t>
    </rPh>
    <phoneticPr fontId="19"/>
  </si>
  <si>
    <t>その他の非営利団体サービス</t>
    <rPh sb="2" eb="3">
      <t>タ</t>
    </rPh>
    <rPh sb="4" eb="7">
      <t>ヒエイリ</t>
    </rPh>
    <rPh sb="7" eb="9">
      <t>ダンタイ</t>
    </rPh>
    <phoneticPr fontId="19"/>
  </si>
  <si>
    <t>対個人サービス</t>
    <phoneticPr fontId="19"/>
  </si>
  <si>
    <t>事務用品</t>
    <rPh sb="0" eb="2">
      <t>ジム</t>
    </rPh>
    <rPh sb="2" eb="4">
      <t>ヨウヒン</t>
    </rPh>
    <phoneticPr fontId="19"/>
  </si>
  <si>
    <t>分類不明</t>
    <rPh sb="0" eb="2">
      <t>ブンルイ</t>
    </rPh>
    <rPh sb="2" eb="4">
      <t>フメイ</t>
    </rPh>
    <phoneticPr fontId="19"/>
  </si>
  <si>
    <t>合計</t>
    <rPh sb="0" eb="2">
      <t>ゴウケイ</t>
    </rPh>
    <phoneticPr fontId="16"/>
  </si>
  <si>
    <t>(資料)兵庫県「平成27年兵庫県産業連関表」</t>
    <rPh sb="1" eb="3">
      <t>シリョウ</t>
    </rPh>
    <rPh sb="4" eb="7">
      <t>ヒョウゴケン</t>
    </rPh>
    <rPh sb="8" eb="10">
      <t>ヘイセイ</t>
    </rPh>
    <rPh sb="12" eb="13">
      <t>ネン</t>
    </rPh>
    <rPh sb="13" eb="16">
      <t>ヒョウゴケン</t>
    </rPh>
    <rPh sb="16" eb="18">
      <t>サンギョウ</t>
    </rPh>
    <rPh sb="18" eb="20">
      <t>レンカン</t>
    </rPh>
    <rPh sb="20" eb="21">
      <t>ヒョウ</t>
    </rPh>
    <phoneticPr fontId="16"/>
  </si>
  <si>
    <t>農業</t>
    <rPh sb="0" eb="2">
      <t>ノウギョウ</t>
    </rPh>
    <phoneticPr fontId="16"/>
  </si>
  <si>
    <t>林業</t>
    <rPh sb="0" eb="2">
      <t>リンギョウ</t>
    </rPh>
    <phoneticPr fontId="20"/>
  </si>
  <si>
    <t>漁業</t>
    <rPh sb="0" eb="2">
      <t>ギョギョウ</t>
    </rPh>
    <phoneticPr fontId="20"/>
  </si>
  <si>
    <t>電子部品</t>
    <rPh sb="0" eb="2">
      <t>デンシ</t>
    </rPh>
    <rPh sb="2" eb="4">
      <t>ブヒン</t>
    </rPh>
    <phoneticPr fontId="20"/>
  </si>
  <si>
    <t>廃棄物処理</t>
    <rPh sb="0" eb="3">
      <t>ハイキブツ</t>
    </rPh>
    <rPh sb="3" eb="5">
      <t>ショリ</t>
    </rPh>
    <phoneticPr fontId="20"/>
  </si>
  <si>
    <t>商業</t>
    <rPh sb="0" eb="2">
      <t>ショウギョウ</t>
    </rPh>
    <phoneticPr fontId="20"/>
  </si>
  <si>
    <t>運輸、郵便</t>
    <rPh sb="3" eb="5">
      <t>ユウビン</t>
    </rPh>
    <phoneticPr fontId="20"/>
  </si>
  <si>
    <t>医療・福祉</t>
    <rPh sb="3" eb="5">
      <t>フクシ</t>
    </rPh>
    <phoneticPr fontId="20"/>
  </si>
  <si>
    <t>その他の非営利団体サービス</t>
    <rPh sb="2" eb="3">
      <t>タ</t>
    </rPh>
    <rPh sb="4" eb="7">
      <t>ヒエイリ</t>
    </rPh>
    <rPh sb="7" eb="9">
      <t>ダンタイ</t>
    </rPh>
    <phoneticPr fontId="20"/>
  </si>
  <si>
    <t>宿泊、飲食サービス</t>
    <rPh sb="0" eb="2">
      <t>シュクハク</t>
    </rPh>
    <rPh sb="3" eb="5">
      <t>インショク</t>
    </rPh>
    <phoneticPr fontId="20"/>
  </si>
  <si>
    <t>その他対個人サービス</t>
    <rPh sb="2" eb="3">
      <t>タ</t>
    </rPh>
    <phoneticPr fontId="20"/>
  </si>
  <si>
    <t>事務用品</t>
    <rPh sb="0" eb="2">
      <t>ジム</t>
    </rPh>
    <rPh sb="2" eb="4">
      <t>ヨウヒン</t>
    </rPh>
    <phoneticPr fontId="20"/>
  </si>
  <si>
    <t>分類不明</t>
    <rPh sb="0" eb="2">
      <t>ブンルイ</t>
    </rPh>
    <rPh sb="2" eb="4">
      <t>フメイ</t>
    </rPh>
    <phoneticPr fontId="20"/>
  </si>
  <si>
    <t>最終需要額(尼崎市内）</t>
    <rPh sb="0" eb="2">
      <t>サイシュウ</t>
    </rPh>
    <rPh sb="2" eb="4">
      <t>ジュヨウ</t>
    </rPh>
    <rPh sb="4" eb="5">
      <t>ガク</t>
    </rPh>
    <rPh sb="6" eb="8">
      <t>アマガサキ</t>
    </rPh>
    <rPh sb="8" eb="10">
      <t>シナイ</t>
    </rPh>
    <phoneticPr fontId="3"/>
  </si>
  <si>
    <t>　</t>
    <phoneticPr fontId="3"/>
  </si>
  <si>
    <t>40部門</t>
    <rPh sb="2" eb="4">
      <t>ブモン</t>
    </rPh>
    <phoneticPr fontId="3"/>
  </si>
  <si>
    <t>39部門</t>
    <rPh sb="2" eb="4">
      <t>ブモン</t>
    </rPh>
    <phoneticPr fontId="3"/>
  </si>
  <si>
    <t>(40部門）</t>
    <rPh sb="3" eb="5">
      <t>ブモン</t>
    </rPh>
    <phoneticPr fontId="3"/>
  </si>
  <si>
    <t>(39部門）</t>
    <rPh sb="3" eb="5">
      <t>ブモン</t>
    </rPh>
    <phoneticPr fontId="3"/>
  </si>
  <si>
    <t>農業</t>
    <rPh sb="0" eb="2">
      <t>ノウギョウ</t>
    </rPh>
    <phoneticPr fontId="21"/>
  </si>
  <si>
    <t>林業</t>
    <rPh sb="0" eb="2">
      <t>リンギョウ</t>
    </rPh>
    <phoneticPr fontId="22"/>
  </si>
  <si>
    <t>漁業</t>
    <rPh sb="0" eb="2">
      <t>ギョギョウ</t>
    </rPh>
    <phoneticPr fontId="22"/>
  </si>
  <si>
    <t>電子部品</t>
    <rPh sb="0" eb="2">
      <t>デンシ</t>
    </rPh>
    <rPh sb="2" eb="4">
      <t>ブヒン</t>
    </rPh>
    <phoneticPr fontId="22"/>
  </si>
  <si>
    <t>廃棄物処理</t>
    <rPh sb="0" eb="3">
      <t>ハイキブツ</t>
    </rPh>
    <rPh sb="3" eb="5">
      <t>ショリ</t>
    </rPh>
    <phoneticPr fontId="22"/>
  </si>
  <si>
    <t>商業</t>
    <rPh sb="0" eb="2">
      <t>ショウギョウ</t>
    </rPh>
    <phoneticPr fontId="22"/>
  </si>
  <si>
    <t>運輸、郵便</t>
    <rPh sb="3" eb="5">
      <t>ユウビン</t>
    </rPh>
    <phoneticPr fontId="22"/>
  </si>
  <si>
    <t>医療・福祉</t>
    <rPh sb="3" eb="5">
      <t>フクシ</t>
    </rPh>
    <phoneticPr fontId="22"/>
  </si>
  <si>
    <t>その他の非営利団体サービス</t>
    <rPh sb="2" eb="3">
      <t>タ</t>
    </rPh>
    <rPh sb="4" eb="7">
      <t>ヒエイリ</t>
    </rPh>
    <rPh sb="7" eb="9">
      <t>ダンタイ</t>
    </rPh>
    <phoneticPr fontId="22"/>
  </si>
  <si>
    <t>宿泊、飲食サービス</t>
    <rPh sb="0" eb="2">
      <t>シュクハク</t>
    </rPh>
    <rPh sb="3" eb="5">
      <t>インショク</t>
    </rPh>
    <phoneticPr fontId="22"/>
  </si>
  <si>
    <t>その他対個人サービス</t>
    <rPh sb="2" eb="3">
      <t>タ</t>
    </rPh>
    <phoneticPr fontId="22"/>
  </si>
  <si>
    <t>事務用品</t>
    <rPh sb="0" eb="2">
      <t>ジム</t>
    </rPh>
    <rPh sb="2" eb="4">
      <t>ヨウヒン</t>
    </rPh>
    <phoneticPr fontId="22"/>
  </si>
  <si>
    <t>分類不明</t>
    <rPh sb="0" eb="2">
      <t>ブンルイ</t>
    </rPh>
    <rPh sb="2" eb="4">
      <t>フメイ</t>
    </rPh>
    <phoneticPr fontId="22"/>
  </si>
  <si>
    <t xml:space="preserve"> </t>
    <phoneticPr fontId="3"/>
  </si>
  <si>
    <t>プレミアム還元費</t>
    <rPh sb="5" eb="7">
      <t>カンゲン</t>
    </rPh>
    <rPh sb="7" eb="8">
      <t>ヒ</t>
    </rPh>
    <phoneticPr fontId="1"/>
  </si>
  <si>
    <t>広告宣伝費</t>
    <rPh sb="0" eb="2">
      <t>コウコク</t>
    </rPh>
    <rPh sb="2" eb="5">
      <t>センデンヒ</t>
    </rPh>
    <phoneticPr fontId="1"/>
  </si>
  <si>
    <t>計</t>
    <rPh sb="0" eb="1">
      <t>ケイ</t>
    </rPh>
    <phoneticPr fontId="1"/>
  </si>
  <si>
    <t>兵庫県部門別最終需要額推計</t>
    <rPh sb="0" eb="3">
      <t>ヒョウゴケン</t>
    </rPh>
    <rPh sb="3" eb="6">
      <t>ブモンベツ</t>
    </rPh>
    <rPh sb="6" eb="8">
      <t>サイシュウ</t>
    </rPh>
    <rPh sb="8" eb="10">
      <t>ジュヨウ</t>
    </rPh>
    <rPh sb="10" eb="11">
      <t>ガク</t>
    </rPh>
    <rPh sb="11" eb="13">
      <t>スイケイ</t>
    </rPh>
    <phoneticPr fontId="16"/>
  </si>
  <si>
    <t>(単位：百万円）</t>
    <rPh sb="1" eb="3">
      <t>タンイ</t>
    </rPh>
    <rPh sb="4" eb="5">
      <t>ヒャク</t>
    </rPh>
    <rPh sb="5" eb="7">
      <t>マンエン</t>
    </rPh>
    <phoneticPr fontId="16"/>
  </si>
  <si>
    <t>消費額</t>
    <rPh sb="0" eb="2">
      <t>ショウヒ</t>
    </rPh>
    <rPh sb="2" eb="3">
      <t>ガク</t>
    </rPh>
    <phoneticPr fontId="16"/>
  </si>
  <si>
    <t>統合大分類（40部門）</t>
    <rPh sb="0" eb="2">
      <t>トウゴウ</t>
    </rPh>
    <rPh sb="2" eb="3">
      <t>ダイ</t>
    </rPh>
    <rPh sb="3" eb="5">
      <t>ブンルイ</t>
    </rPh>
    <rPh sb="8" eb="10">
      <t>ブモン</t>
    </rPh>
    <phoneticPr fontId="16"/>
  </si>
  <si>
    <t>最終需要額</t>
    <rPh sb="0" eb="2">
      <t>サイシュウ</t>
    </rPh>
    <rPh sb="2" eb="4">
      <t>ジュヨウ</t>
    </rPh>
    <rPh sb="4" eb="5">
      <t>ガク</t>
    </rPh>
    <phoneticPr fontId="16"/>
  </si>
  <si>
    <t>項目</t>
    <rPh sb="0" eb="2">
      <t>コウモク</t>
    </rPh>
    <phoneticPr fontId="16"/>
  </si>
  <si>
    <t>金額</t>
    <rPh sb="0" eb="2">
      <t>キンガク</t>
    </rPh>
    <phoneticPr fontId="16"/>
  </si>
  <si>
    <t>交通費</t>
    <rPh sb="0" eb="3">
      <t>コウツウヒ</t>
    </rPh>
    <phoneticPr fontId="16"/>
  </si>
  <si>
    <t>宿泊費</t>
    <rPh sb="0" eb="3">
      <t>シュクハクヒ</t>
    </rPh>
    <phoneticPr fontId="16"/>
  </si>
  <si>
    <t>飲食費</t>
    <rPh sb="0" eb="3">
      <t>インショクヒ</t>
    </rPh>
    <phoneticPr fontId="16"/>
  </si>
  <si>
    <t>a</t>
    <phoneticPr fontId="16"/>
  </si>
  <si>
    <t>土産代</t>
    <rPh sb="0" eb="2">
      <t>ミヤゲ</t>
    </rPh>
    <rPh sb="2" eb="3">
      <t>ダイ</t>
    </rPh>
    <phoneticPr fontId="16"/>
  </si>
  <si>
    <t>その他</t>
    <rPh sb="2" eb="3">
      <t>タ</t>
    </rPh>
    <phoneticPr fontId="16"/>
  </si>
  <si>
    <t>合計</t>
  </si>
  <si>
    <t>事前購入</t>
    <rPh sb="0" eb="2">
      <t>ジゼン</t>
    </rPh>
    <rPh sb="2" eb="4">
      <t>コウニュウ</t>
    </rPh>
    <phoneticPr fontId="16"/>
  </si>
  <si>
    <t>土産代の部門別配分</t>
    <rPh sb="0" eb="3">
      <t>ミヤゲダイ</t>
    </rPh>
    <rPh sb="4" eb="7">
      <t>ブモンベツ</t>
    </rPh>
    <rPh sb="7" eb="9">
      <t>ハイブン</t>
    </rPh>
    <phoneticPr fontId="16"/>
  </si>
  <si>
    <t>ﾃﾞｰﾀ入力欄</t>
    <rPh sb="4" eb="6">
      <t>ニュウリョク</t>
    </rPh>
    <rPh sb="6" eb="7">
      <t>ラン</t>
    </rPh>
    <phoneticPr fontId="16"/>
  </si>
  <si>
    <t>土産の部門別構成比　（％）</t>
    <rPh sb="0" eb="2">
      <t>ミヤゲ</t>
    </rPh>
    <rPh sb="3" eb="5">
      <t>ブモン</t>
    </rPh>
    <rPh sb="5" eb="6">
      <t>ベツ</t>
    </rPh>
    <rPh sb="6" eb="9">
      <t>コウセイヒ</t>
    </rPh>
    <phoneticPr fontId="16"/>
  </si>
  <si>
    <t>対応IOコード</t>
    <rPh sb="0" eb="2">
      <t>タイオウ</t>
    </rPh>
    <phoneticPr fontId="16"/>
  </si>
  <si>
    <t>小計</t>
    <rPh sb="0" eb="2">
      <t>ショウケイ</t>
    </rPh>
    <phoneticPr fontId="16"/>
  </si>
  <si>
    <t>a-1</t>
    <phoneticPr fontId="16"/>
  </si>
  <si>
    <t>　生鮮農産物</t>
    <phoneticPr fontId="16"/>
  </si>
  <si>
    <t>01</t>
  </si>
  <si>
    <t>農業</t>
  </si>
  <si>
    <t>a-2</t>
  </si>
  <si>
    <t>　菓子類等</t>
    <phoneticPr fontId="16"/>
  </si>
  <si>
    <t>05</t>
  </si>
  <si>
    <t>飲食料品</t>
    <rPh sb="0" eb="4">
      <t>インショクリョウヒン</t>
    </rPh>
    <phoneticPr fontId="16"/>
  </si>
  <si>
    <t>a-3</t>
  </si>
  <si>
    <t>　衣料品</t>
    <phoneticPr fontId="16"/>
  </si>
  <si>
    <t>06</t>
  </si>
  <si>
    <t>a-4</t>
  </si>
  <si>
    <t>　玩具等</t>
    <phoneticPr fontId="16"/>
  </si>
  <si>
    <t>需要増加額</t>
    <rPh sb="0" eb="2">
      <t>ジュヨウ</t>
    </rPh>
    <rPh sb="2" eb="4">
      <t>ゾウカ</t>
    </rPh>
    <rPh sb="4" eb="5">
      <t>ガク</t>
    </rPh>
    <phoneticPr fontId="16"/>
  </si>
  <si>
    <t>（単位：百万円）</t>
    <rPh sb="1" eb="3">
      <t>タンイ</t>
    </rPh>
    <rPh sb="4" eb="5">
      <t>ヒャク</t>
    </rPh>
    <rPh sb="5" eb="7">
      <t>マンエン</t>
    </rPh>
    <phoneticPr fontId="16"/>
  </si>
  <si>
    <t>購入者価格</t>
    <rPh sb="0" eb="3">
      <t>コウニュウシャ</t>
    </rPh>
    <rPh sb="3" eb="5">
      <t>カカク</t>
    </rPh>
    <phoneticPr fontId="16"/>
  </si>
  <si>
    <t>商業ﾏｰｼﾞﾝ率</t>
    <rPh sb="0" eb="2">
      <t>ショウギョウ</t>
    </rPh>
    <rPh sb="7" eb="8">
      <t>リツ</t>
    </rPh>
    <phoneticPr fontId="16"/>
  </si>
  <si>
    <t>貨物ﾏｰｼﾞﾝ率</t>
    <rPh sb="0" eb="2">
      <t>カモツ</t>
    </rPh>
    <rPh sb="7" eb="8">
      <t>リツ</t>
    </rPh>
    <phoneticPr fontId="16"/>
  </si>
  <si>
    <t>生産者価格</t>
    <rPh sb="0" eb="3">
      <t>セイサンシャ</t>
    </rPh>
    <rPh sb="3" eb="5">
      <t>カカク</t>
    </rPh>
    <phoneticPr fontId="16"/>
  </si>
  <si>
    <t>対応IOコード</t>
  </si>
  <si>
    <t>宿泊費</t>
    <rPh sb="0" eb="2">
      <t>シュクハク</t>
    </rPh>
    <rPh sb="2" eb="3">
      <t>ヒ</t>
    </rPh>
    <phoneticPr fontId="16"/>
  </si>
  <si>
    <t>運輸、郵便</t>
    <rPh sb="3" eb="5">
      <t>ユウビン</t>
    </rPh>
    <phoneticPr fontId="10"/>
  </si>
  <si>
    <t>その他費用</t>
    <phoneticPr fontId="16"/>
  </si>
  <si>
    <t>土産費</t>
    <rPh sb="0" eb="2">
      <t>ミヤゲ</t>
    </rPh>
    <rPh sb="2" eb="3">
      <t>ヒ</t>
    </rPh>
    <phoneticPr fontId="16"/>
  </si>
  <si>
    <t>　生鮮農産物</t>
    <rPh sb="1" eb="3">
      <t>セイセン</t>
    </rPh>
    <rPh sb="3" eb="6">
      <t>ノウサンブツ</t>
    </rPh>
    <phoneticPr fontId="16"/>
  </si>
  <si>
    <t>　菓子類等</t>
    <rPh sb="1" eb="4">
      <t>カシルイ</t>
    </rPh>
    <rPh sb="4" eb="5">
      <t>トウ</t>
    </rPh>
    <phoneticPr fontId="16"/>
  </si>
  <si>
    <t>05</t>
    <phoneticPr fontId="16"/>
  </si>
  <si>
    <t>　衣料品</t>
    <rPh sb="1" eb="4">
      <t>イリョウヒン</t>
    </rPh>
    <phoneticPr fontId="16"/>
  </si>
  <si>
    <t>　玩具等</t>
    <rPh sb="1" eb="3">
      <t>ガング</t>
    </rPh>
    <rPh sb="3" eb="4">
      <t>トウ</t>
    </rPh>
    <phoneticPr fontId="16"/>
  </si>
  <si>
    <t>2２</t>
    <phoneticPr fontId="16"/>
  </si>
  <si>
    <t>　商業マージン</t>
    <rPh sb="1" eb="3">
      <t>ショウギョウ</t>
    </rPh>
    <phoneticPr fontId="16"/>
  </si>
  <si>
    <t>商業　　　　　　　　</t>
  </si>
  <si>
    <t>　運輸マージン</t>
    <rPh sb="1" eb="3">
      <t>ウンユ</t>
    </rPh>
    <phoneticPr fontId="16"/>
  </si>
  <si>
    <t>端数調整</t>
    <rPh sb="0" eb="2">
      <t>ハスウ</t>
    </rPh>
    <rPh sb="2" eb="4">
      <t>チョウセイ</t>
    </rPh>
    <phoneticPr fontId="16"/>
  </si>
  <si>
    <t>計</t>
    <rPh sb="0" eb="1">
      <t>ケイ</t>
    </rPh>
    <phoneticPr fontId="16"/>
  </si>
  <si>
    <t>個人サービス</t>
    <rPh sb="0" eb="2">
      <t>コジン</t>
    </rPh>
    <phoneticPr fontId="1"/>
  </si>
  <si>
    <t>金融・保険</t>
    <rPh sb="0" eb="2">
      <t>キンユウ</t>
    </rPh>
    <rPh sb="3" eb="5">
      <t>ホケン</t>
    </rPh>
    <phoneticPr fontId="1"/>
  </si>
  <si>
    <t>計</t>
    <rPh sb="0" eb="1">
      <t>ケイ</t>
    </rPh>
    <phoneticPr fontId="1"/>
  </si>
  <si>
    <t>ポイント数</t>
    <rPh sb="4" eb="5">
      <t>スウ</t>
    </rPh>
    <phoneticPr fontId="1"/>
  </si>
  <si>
    <t>化粧品</t>
    <rPh sb="0" eb="3">
      <t>ケショウヒン</t>
    </rPh>
    <phoneticPr fontId="1"/>
  </si>
  <si>
    <t>ドラッグ</t>
    <phoneticPr fontId="1"/>
  </si>
  <si>
    <t>ホテル</t>
    <phoneticPr fontId="1"/>
  </si>
  <si>
    <t>スーパーマーケット</t>
    <phoneticPr fontId="1"/>
  </si>
  <si>
    <t>総ポイント数</t>
    <rPh sb="0" eb="1">
      <t>ソウ</t>
    </rPh>
    <rPh sb="5" eb="6">
      <t>スウ</t>
    </rPh>
    <phoneticPr fontId="1"/>
  </si>
  <si>
    <t>その他</t>
    <rPh sb="2" eb="3">
      <t>タ</t>
    </rPh>
    <phoneticPr fontId="1"/>
  </si>
  <si>
    <t>食品市場</t>
    <rPh sb="0" eb="2">
      <t>ショクヒン</t>
    </rPh>
    <rPh sb="2" eb="4">
      <t>イチバ</t>
    </rPh>
    <phoneticPr fontId="1"/>
  </si>
  <si>
    <t>利用機関別</t>
    <rPh sb="0" eb="2">
      <t>リヨウ</t>
    </rPh>
    <rPh sb="2" eb="4">
      <t>キカン</t>
    </rPh>
    <rPh sb="4" eb="5">
      <t>ベツ</t>
    </rPh>
    <phoneticPr fontId="1"/>
  </si>
  <si>
    <t>食料品</t>
    <rPh sb="0" eb="3">
      <t>ショクリョウヒン</t>
    </rPh>
    <phoneticPr fontId="1"/>
  </si>
  <si>
    <t>第１－１表　都市階級・地方・都道府県庁所在市別１世帯当たり１か月間の収入と支出</t>
    <phoneticPr fontId="6"/>
  </si>
  <si>
    <t>2020年</t>
    <phoneticPr fontId="16"/>
  </si>
  <si>
    <t>二人以上の世帯</t>
    <phoneticPr fontId="16"/>
  </si>
  <si>
    <t>都  市  階  級</t>
    <rPh sb="0" eb="10">
      <t>トシカイキュウ</t>
    </rPh>
    <phoneticPr fontId="6"/>
  </si>
  <si>
    <t>用   途   分   類</t>
  </si>
  <si>
    <t>全   国</t>
  </si>
  <si>
    <t>世 帯 数</t>
  </si>
  <si>
    <t>大 都 市</t>
  </si>
  <si>
    <t>中 都 市</t>
  </si>
  <si>
    <t>小都市Ａ</t>
  </si>
  <si>
    <t>小都市Ｂ</t>
  </si>
  <si>
    <t>近   畿</t>
  </si>
  <si>
    <t>神 戸 市</t>
  </si>
  <si>
    <t>・町　村</t>
    <rPh sb="1" eb="2">
      <t>マチ</t>
    </rPh>
    <rPh sb="3" eb="4">
      <t>ムラ</t>
    </rPh>
    <phoneticPr fontId="6"/>
  </si>
  <si>
    <t>10101</t>
  </si>
  <si>
    <t xml:space="preserve">2020cyA     </t>
  </si>
  <si>
    <t xml:space="preserve">            </t>
  </si>
  <si>
    <t xml:space="preserve"> 世帯数分布(抽出率調整)</t>
    <phoneticPr fontId="16"/>
  </si>
  <si>
    <t>...</t>
  </si>
  <si>
    <t xml:space="preserve"> 集計世帯数</t>
    <phoneticPr fontId="6"/>
  </si>
  <si>
    <t xml:space="preserve"> 世帯人員(人)</t>
    <phoneticPr fontId="6"/>
  </si>
  <si>
    <t>　18歳未満人員(人)</t>
  </si>
  <si>
    <t>　65歳以上人員(人)</t>
  </si>
  <si>
    <t>　 うち無職者人員(人)</t>
  </si>
  <si>
    <t xml:space="preserve"> 有業人員(人)</t>
    <phoneticPr fontId="6"/>
  </si>
  <si>
    <t xml:space="preserve"> 世帯主の配偶者のうち女の有業率(％)</t>
  </si>
  <si>
    <t xml:space="preserve"> 世帯主の年齢(歳)</t>
    <phoneticPr fontId="6"/>
  </si>
  <si>
    <t xml:space="preserve"> 持家率(％)</t>
  </si>
  <si>
    <t>　  平均畳数</t>
  </si>
  <si>
    <t>　 うち住宅ローンを支払っている世帯の割合(％)</t>
  </si>
  <si>
    <t>　　平均畳数</t>
  </si>
  <si>
    <t xml:space="preserve"> 家賃・地代を支払っている世帯の割合(％)</t>
  </si>
  <si>
    <t>　平均畳数</t>
  </si>
  <si>
    <t>消費支出</t>
  </si>
  <si>
    <t>食料</t>
  </si>
  <si>
    <t>1.1</t>
  </si>
  <si>
    <t>穀類</t>
  </si>
  <si>
    <t>1.1.1</t>
  </si>
  <si>
    <t>米</t>
    <phoneticPr fontId="6"/>
  </si>
  <si>
    <t>1.1.2</t>
  </si>
  <si>
    <t>パン</t>
  </si>
  <si>
    <t>1.1.3</t>
  </si>
  <si>
    <t>麺類</t>
  </si>
  <si>
    <t>1.1.4</t>
  </si>
  <si>
    <t>他の穀類</t>
  </si>
  <si>
    <t>1.2</t>
  </si>
  <si>
    <t>魚介類</t>
  </si>
  <si>
    <t>1.2.1</t>
  </si>
  <si>
    <t>生鮮魚介</t>
  </si>
  <si>
    <t>1.2.2</t>
  </si>
  <si>
    <t>塩干魚介</t>
  </si>
  <si>
    <t>1.2.3</t>
  </si>
  <si>
    <t>魚肉練製品</t>
  </si>
  <si>
    <t>1.2.4</t>
  </si>
  <si>
    <t>他の魚介加工品</t>
  </si>
  <si>
    <t>1.3</t>
  </si>
  <si>
    <t>肉類</t>
  </si>
  <si>
    <t>1.3.1</t>
  </si>
  <si>
    <t>生鮮肉</t>
  </si>
  <si>
    <t>1.3.2</t>
  </si>
  <si>
    <t>加工肉</t>
  </si>
  <si>
    <t>1.4</t>
  </si>
  <si>
    <t>乳卵類</t>
  </si>
  <si>
    <t>1.4.1</t>
  </si>
  <si>
    <t>牛乳</t>
  </si>
  <si>
    <t>1.4.2</t>
  </si>
  <si>
    <t>乳製品</t>
  </si>
  <si>
    <t>1.4.3</t>
  </si>
  <si>
    <t>卵</t>
  </si>
  <si>
    <t>1.5</t>
  </si>
  <si>
    <t>野菜・海藻</t>
  </si>
  <si>
    <t>1.5.1</t>
  </si>
  <si>
    <t>生鮮野菜</t>
  </si>
  <si>
    <t>1.5.2</t>
  </si>
  <si>
    <t>乾物・海藻</t>
  </si>
  <si>
    <t>1.5.3</t>
  </si>
  <si>
    <t>大豆加工品</t>
  </si>
  <si>
    <t>1.5.4</t>
  </si>
  <si>
    <t>他の野菜・海藻加工品</t>
  </si>
  <si>
    <t>1.6</t>
  </si>
  <si>
    <t>果物</t>
  </si>
  <si>
    <t>1.6.1</t>
  </si>
  <si>
    <t>生鮮果物</t>
  </si>
  <si>
    <t>1.6.2</t>
  </si>
  <si>
    <t>果物加工品</t>
  </si>
  <si>
    <t>1.7</t>
  </si>
  <si>
    <t>油脂・調味料</t>
  </si>
  <si>
    <t>1.7.1</t>
  </si>
  <si>
    <t>油脂</t>
  </si>
  <si>
    <t>1.7.2</t>
  </si>
  <si>
    <t>調味料</t>
  </si>
  <si>
    <t>1.8</t>
  </si>
  <si>
    <t>菓子類</t>
  </si>
  <si>
    <t>1.9</t>
  </si>
  <si>
    <t>調理食品</t>
  </si>
  <si>
    <t>1.9.1</t>
  </si>
  <si>
    <t>主食的調理食品</t>
  </si>
  <si>
    <t>1.9.2</t>
  </si>
  <si>
    <t>他の調理食品</t>
  </si>
  <si>
    <t>1.10</t>
  </si>
  <si>
    <t>飲料</t>
  </si>
  <si>
    <t>1.10.1</t>
  </si>
  <si>
    <t>茶類</t>
  </si>
  <si>
    <t>1.10.2</t>
  </si>
  <si>
    <t>コーヒー・ココア</t>
  </si>
  <si>
    <t>1.10.3</t>
  </si>
  <si>
    <t>他の飲料</t>
  </si>
  <si>
    <t>1.11</t>
  </si>
  <si>
    <t>酒類</t>
  </si>
  <si>
    <t>1.12</t>
  </si>
  <si>
    <t>外食</t>
  </si>
  <si>
    <t>1.12.1</t>
  </si>
  <si>
    <t>一般外食</t>
  </si>
  <si>
    <t>1.12.2</t>
  </si>
  <si>
    <t>学校給食</t>
  </si>
  <si>
    <t>住居</t>
  </si>
  <si>
    <t>2.1</t>
  </si>
  <si>
    <t>家賃地代</t>
  </si>
  <si>
    <t>2.2</t>
  </si>
  <si>
    <t>設備修繕・維持</t>
  </si>
  <si>
    <t>2.2.1</t>
  </si>
  <si>
    <t>設備材料</t>
  </si>
  <si>
    <t>2.2.2</t>
  </si>
  <si>
    <t>工事その他のサービス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</si>
  <si>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</si>
  <si>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</si>
  <si>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</si>
  <si>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</si>
  <si>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</si>
  <si>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</si>
  <si>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</si>
  <si>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</si>
  <si>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</si>
  <si>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家具・家事用品</t>
  </si>
  <si>
    <t>4.1</t>
  </si>
  <si>
    <t>家庭用耐久財</t>
  </si>
  <si>
    <t>4.1.1</t>
  </si>
  <si>
    <t>家事用耐久財</t>
  </si>
  <si>
    <t>4.1.2</t>
  </si>
  <si>
    <t>冷暖房用器具</t>
  </si>
  <si>
    <t>4.1.3</t>
  </si>
  <si>
    <t>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</si>
  <si>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</si>
  <si>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</si>
  <si>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</si>
  <si>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</si>
  <si>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</si>
  <si>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</si>
  <si>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</si>
  <si>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</si>
  <si>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</si>
  <si>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</si>
  <si>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</si>
  <si>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</si>
  <si>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</si>
  <si>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</si>
  <si>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</si>
  <si>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</si>
  <si>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男子用洋服</t>
  </si>
  <si>
    <t>5.2.2</t>
  </si>
  <si>
    <t>婦人用洋服</t>
  </si>
  <si>
    <t>5.2.3</t>
  </si>
  <si>
    <t>子供用洋服</t>
  </si>
  <si>
    <t>5.3</t>
  </si>
  <si>
    <t>シャツ・セーター類</t>
  </si>
  <si>
    <t>5.3.1</t>
  </si>
  <si>
    <t>男子用シャツ・セーター類</t>
  </si>
  <si>
    <t>5.3.2</t>
  </si>
  <si>
    <t>婦人用シャツ・セーター類</t>
  </si>
  <si>
    <t>5.3.3</t>
  </si>
  <si>
    <t>子供用シャツ・セーター類</t>
  </si>
  <si>
    <t>5.4</t>
  </si>
  <si>
    <t>下着類</t>
  </si>
  <si>
    <t>5.4.1</t>
  </si>
  <si>
    <t>男子用下着類</t>
  </si>
  <si>
    <t>5.4.2</t>
  </si>
  <si>
    <t>婦人用下着類</t>
  </si>
  <si>
    <t>5.4.3</t>
  </si>
  <si>
    <t>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</si>
  <si>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</si>
  <si>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</si>
  <si>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</si>
  <si>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</si>
  <si>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</si>
  <si>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</si>
  <si>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</si>
  <si>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</si>
  <si>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</si>
  <si>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</si>
  <si>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</si>
  <si>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</si>
  <si>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</si>
  <si>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</si>
  <si>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</si>
  <si>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</si>
  <si>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</si>
  <si>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交通・通信</t>
  </si>
  <si>
    <t>7.1</t>
  </si>
  <si>
    <t>交通</t>
  </si>
  <si>
    <t>7.2</t>
  </si>
  <si>
    <t>自動車等関係費</t>
  </si>
  <si>
    <t>7.2.1</t>
  </si>
  <si>
    <t>自動車等購入</t>
  </si>
  <si>
    <t>7.2.2</t>
  </si>
  <si>
    <t>自転車購入</t>
  </si>
  <si>
    <t>7.2.3</t>
  </si>
  <si>
    <t>自動車等維持</t>
  </si>
  <si>
    <t>7.3</t>
  </si>
  <si>
    <t>通信</t>
  </si>
  <si>
    <t>教育</t>
  </si>
  <si>
    <t>8.1</t>
  </si>
  <si>
    <t>授業料等</t>
  </si>
  <si>
    <t>8.2</t>
  </si>
  <si>
    <t>教科書・学習参考教材</t>
  </si>
  <si>
    <t>8.3</t>
  </si>
  <si>
    <t>補習教育</t>
  </si>
  <si>
    <t>教養娯楽</t>
  </si>
  <si>
    <t>9.1</t>
  </si>
  <si>
    <t>教養娯楽用耐久財</t>
  </si>
  <si>
    <t>9.2</t>
  </si>
  <si>
    <t>教養娯楽用品</t>
  </si>
  <si>
    <t>9.3</t>
  </si>
  <si>
    <t>書籍・他の印刷物</t>
  </si>
  <si>
    <t>9.4</t>
  </si>
  <si>
    <t>教養娯楽サービス</t>
  </si>
  <si>
    <t>9.4.1</t>
  </si>
  <si>
    <t>宿泊料</t>
  </si>
  <si>
    <t>9.4.2</t>
  </si>
  <si>
    <t>パック旅行費</t>
  </si>
  <si>
    <t>9.4.3</t>
  </si>
  <si>
    <t>月謝類</t>
  </si>
  <si>
    <t>9.4.4</t>
  </si>
  <si>
    <t>他の教養娯楽サービス</t>
  </si>
  <si>
    <t>その他の消費支出</t>
  </si>
  <si>
    <t>10.1</t>
  </si>
  <si>
    <t>諸雑費</t>
  </si>
  <si>
    <t>10.1.1</t>
  </si>
  <si>
    <t>理美容サービス</t>
  </si>
  <si>
    <t>10.1.2</t>
  </si>
  <si>
    <t>理美容用品</t>
  </si>
  <si>
    <t>10.1.3</t>
  </si>
  <si>
    <t>身の回り用品</t>
  </si>
  <si>
    <t>10.1.4</t>
  </si>
  <si>
    <t>たばこ</t>
  </si>
  <si>
    <t>10.1.5</t>
  </si>
  <si>
    <t>他の諸雑費</t>
    <phoneticPr fontId="6"/>
  </si>
  <si>
    <t>10.2</t>
  </si>
  <si>
    <t>こづかい(使途不明)</t>
  </si>
  <si>
    <t>10.3</t>
  </si>
  <si>
    <t>交際費</t>
  </si>
  <si>
    <t>10.3.1</t>
  </si>
  <si>
    <t>10.3.2</t>
  </si>
  <si>
    <t>10.3.3</t>
  </si>
  <si>
    <t>10.3.4</t>
  </si>
  <si>
    <t>10.3.5</t>
  </si>
  <si>
    <t>他の物品サービス</t>
  </si>
  <si>
    <t>10.3.6</t>
  </si>
  <si>
    <t>贈与金</t>
  </si>
  <si>
    <t>10.3.7</t>
  </si>
  <si>
    <t>他の交際費</t>
  </si>
  <si>
    <t>10.4</t>
  </si>
  <si>
    <t>仕送り金</t>
  </si>
  <si>
    <t>(再掲) 教育関係費</t>
    <phoneticPr fontId="6"/>
  </si>
  <si>
    <t>(再掲) 教養娯楽関係費</t>
    <phoneticPr fontId="6"/>
  </si>
  <si>
    <t>(再掲) 移転支出(贈与金＋仕送り金)</t>
    <phoneticPr fontId="6"/>
  </si>
  <si>
    <t>(再掲) 経常消費支出</t>
    <phoneticPr fontId="6"/>
  </si>
  <si>
    <t>(再掲) 情報通信関係費</t>
    <rPh sb="5" eb="7">
      <t>ジョウホウ</t>
    </rPh>
    <rPh sb="7" eb="9">
      <t>ツウシン</t>
    </rPh>
    <rPh sb="9" eb="12">
      <t>カンケイヒ</t>
    </rPh>
    <phoneticPr fontId="6"/>
  </si>
  <si>
    <t>(再掲) 消費支出(除く住居等) 1)</t>
    <rPh sb="5" eb="7">
      <t>ショウヒ</t>
    </rPh>
    <rPh sb="7" eb="9">
      <t>シシュツ</t>
    </rPh>
    <rPh sb="10" eb="11">
      <t>ノゾ</t>
    </rPh>
    <rPh sb="12" eb="15">
      <t>ジュウキョナド</t>
    </rPh>
    <phoneticPr fontId="16"/>
  </si>
  <si>
    <t>エンゲル係数(％)</t>
    <phoneticPr fontId="6"/>
  </si>
  <si>
    <t>年間収入(万円)</t>
    <phoneticPr fontId="6"/>
  </si>
  <si>
    <t>調整集計世帯数</t>
    <phoneticPr fontId="6"/>
  </si>
  <si>
    <t>注：1) 「住居」のほか，「自動車等購入」，「贈与金」，「仕送り金」を除いている。</t>
  </si>
  <si>
    <t xml:space="preserve"> </t>
    <phoneticPr fontId="1"/>
  </si>
  <si>
    <t>宿泊サービス</t>
    <rPh sb="0" eb="2">
      <t>シュクハク</t>
    </rPh>
    <phoneticPr fontId="1"/>
  </si>
  <si>
    <t>部門</t>
    <rPh sb="0" eb="2">
      <t>ブモン</t>
    </rPh>
    <phoneticPr fontId="1"/>
  </si>
  <si>
    <t>消費支出組み替え</t>
    <rPh sb="0" eb="2">
      <t>ショウヒ</t>
    </rPh>
    <rPh sb="2" eb="4">
      <t>シシュツ</t>
    </rPh>
    <rPh sb="4" eb="5">
      <t>ク</t>
    </rPh>
    <rPh sb="6" eb="7">
      <t>カ</t>
    </rPh>
    <phoneticPr fontId="1"/>
  </si>
  <si>
    <t>食料</t>
    <rPh sb="0" eb="2">
      <t>ショクリョウ</t>
    </rPh>
    <phoneticPr fontId="1"/>
  </si>
  <si>
    <t>耕種農業</t>
    <rPh sb="0" eb="2">
      <t>コウシュ</t>
    </rPh>
    <rPh sb="2" eb="4">
      <t>ノウギョウ</t>
    </rPh>
    <phoneticPr fontId="1"/>
  </si>
  <si>
    <t>漁業</t>
    <rPh sb="0" eb="2">
      <t>ギョギョウ</t>
    </rPh>
    <phoneticPr fontId="1"/>
  </si>
  <si>
    <t>食料品</t>
    <rPh sb="0" eb="3">
      <t>ショクリョウヒン</t>
    </rPh>
    <phoneticPr fontId="1"/>
  </si>
  <si>
    <t>飲料</t>
    <rPh sb="0" eb="2">
      <t>インリョウ</t>
    </rPh>
    <phoneticPr fontId="1"/>
  </si>
  <si>
    <t>飲食サービス</t>
    <rPh sb="0" eb="2">
      <t>インショク</t>
    </rPh>
    <phoneticPr fontId="1"/>
  </si>
  <si>
    <t>住居</t>
    <rPh sb="0" eb="2">
      <t>ジュウキョ</t>
    </rPh>
    <phoneticPr fontId="1"/>
  </si>
  <si>
    <t>光熱・水道</t>
    <rPh sb="0" eb="2">
      <t>コウネツ</t>
    </rPh>
    <rPh sb="3" eb="5">
      <t>スイドウ</t>
    </rPh>
    <phoneticPr fontId="1"/>
  </si>
  <si>
    <t>家具・家事用品</t>
    <rPh sb="0" eb="2">
      <t>カグ</t>
    </rPh>
    <rPh sb="3" eb="5">
      <t>カジ</t>
    </rPh>
    <rPh sb="5" eb="7">
      <t>ヨウヒン</t>
    </rPh>
    <phoneticPr fontId="1"/>
  </si>
  <si>
    <t>家具・装備品</t>
    <rPh sb="0" eb="2">
      <t>カグ</t>
    </rPh>
    <rPh sb="3" eb="6">
      <t>ソウビヒン</t>
    </rPh>
    <phoneticPr fontId="1"/>
  </si>
  <si>
    <t>民生用電気機器</t>
    <rPh sb="0" eb="3">
      <t>ミンセイヨウ</t>
    </rPh>
    <rPh sb="3" eb="5">
      <t>デンキ</t>
    </rPh>
    <rPh sb="5" eb="7">
      <t>キキ</t>
    </rPh>
    <phoneticPr fontId="1"/>
  </si>
  <si>
    <t>衣服・その他の繊維既製品</t>
    <rPh sb="0" eb="2">
      <t>イフク</t>
    </rPh>
    <rPh sb="5" eb="6">
      <t>タ</t>
    </rPh>
    <rPh sb="7" eb="9">
      <t>センイ</t>
    </rPh>
    <rPh sb="9" eb="12">
      <t>キセイヒン</t>
    </rPh>
    <phoneticPr fontId="1"/>
  </si>
  <si>
    <t>穀類</t>
    <rPh sb="0" eb="2">
      <t>コクルイ</t>
    </rPh>
    <phoneticPr fontId="1"/>
  </si>
  <si>
    <t>魚介類</t>
    <rPh sb="0" eb="3">
      <t>ギョカイルイ</t>
    </rPh>
    <phoneticPr fontId="1"/>
  </si>
  <si>
    <t>肉類</t>
    <rPh sb="0" eb="2">
      <t>ニクルイ</t>
    </rPh>
    <phoneticPr fontId="1"/>
  </si>
  <si>
    <t>乳卵類</t>
    <rPh sb="0" eb="1">
      <t>ニュウ</t>
    </rPh>
    <rPh sb="1" eb="2">
      <t>タマゴ</t>
    </rPh>
    <rPh sb="2" eb="3">
      <t>ルイ</t>
    </rPh>
    <phoneticPr fontId="1"/>
  </si>
  <si>
    <t>野菜・海藻</t>
    <rPh sb="0" eb="2">
      <t>ヤサイ</t>
    </rPh>
    <rPh sb="3" eb="5">
      <t>カイソウ</t>
    </rPh>
    <phoneticPr fontId="1"/>
  </si>
  <si>
    <t>果物</t>
    <rPh sb="0" eb="2">
      <t>クダモノ</t>
    </rPh>
    <phoneticPr fontId="1"/>
  </si>
  <si>
    <t>油脂・調味料</t>
    <rPh sb="0" eb="2">
      <t>ユシ</t>
    </rPh>
    <rPh sb="3" eb="6">
      <t>チョウミリョウ</t>
    </rPh>
    <phoneticPr fontId="1"/>
  </si>
  <si>
    <t>菓子類</t>
    <rPh sb="0" eb="3">
      <t>カシルイ</t>
    </rPh>
    <phoneticPr fontId="1"/>
  </si>
  <si>
    <t>調理食品</t>
    <rPh sb="0" eb="2">
      <t>チョウリ</t>
    </rPh>
    <rPh sb="2" eb="4">
      <t>ショクヒン</t>
    </rPh>
    <phoneticPr fontId="1"/>
  </si>
  <si>
    <t>酒類</t>
    <rPh sb="0" eb="2">
      <t>シュルイ</t>
    </rPh>
    <phoneticPr fontId="1"/>
  </si>
  <si>
    <t>外食</t>
    <rPh sb="0" eb="2">
      <t>ガイショク</t>
    </rPh>
    <phoneticPr fontId="1"/>
  </si>
  <si>
    <t>家賃地代</t>
    <rPh sb="0" eb="2">
      <t>ヤチン</t>
    </rPh>
    <rPh sb="2" eb="4">
      <t>チダイ</t>
    </rPh>
    <phoneticPr fontId="1"/>
  </si>
  <si>
    <t>設備修繕・維持</t>
    <rPh sb="0" eb="2">
      <t>セツビ</t>
    </rPh>
    <rPh sb="2" eb="4">
      <t>シュウゼン</t>
    </rPh>
    <rPh sb="5" eb="7">
      <t>イジ</t>
    </rPh>
    <phoneticPr fontId="1"/>
  </si>
  <si>
    <t>電気代</t>
    <rPh sb="0" eb="3">
      <t>デンキダイ</t>
    </rPh>
    <phoneticPr fontId="1"/>
  </si>
  <si>
    <t>ガス代</t>
    <rPh sb="2" eb="3">
      <t>ダイ</t>
    </rPh>
    <phoneticPr fontId="1"/>
  </si>
  <si>
    <t>その他の光熱</t>
    <rPh sb="2" eb="3">
      <t>タ</t>
    </rPh>
    <rPh sb="4" eb="6">
      <t>コウネツ</t>
    </rPh>
    <phoneticPr fontId="1"/>
  </si>
  <si>
    <t>上下水道料</t>
    <rPh sb="0" eb="4">
      <t>ジョウゲスイドウ</t>
    </rPh>
    <rPh sb="4" eb="5">
      <t>リョウ</t>
    </rPh>
    <phoneticPr fontId="1"/>
  </si>
  <si>
    <t>家庭用耐久財</t>
    <rPh sb="0" eb="3">
      <t>カテイヨウ</t>
    </rPh>
    <rPh sb="3" eb="6">
      <t>タイキュウザイ</t>
    </rPh>
    <phoneticPr fontId="1"/>
  </si>
  <si>
    <t>室内装備・装飾品</t>
    <rPh sb="0" eb="2">
      <t>シツナイ</t>
    </rPh>
    <rPh sb="2" eb="4">
      <t>ソウビ</t>
    </rPh>
    <rPh sb="5" eb="8">
      <t>ソウショクヒン</t>
    </rPh>
    <phoneticPr fontId="1"/>
  </si>
  <si>
    <t>寝具類</t>
    <rPh sb="0" eb="3">
      <t>シングルイ</t>
    </rPh>
    <phoneticPr fontId="1"/>
  </si>
  <si>
    <t>家事雑費</t>
    <rPh sb="0" eb="2">
      <t>カジ</t>
    </rPh>
    <rPh sb="2" eb="4">
      <t>ザッピ</t>
    </rPh>
    <phoneticPr fontId="1"/>
  </si>
  <si>
    <t>家事用消耗品</t>
    <rPh sb="0" eb="2">
      <t>カジ</t>
    </rPh>
    <rPh sb="2" eb="3">
      <t>ヨウ</t>
    </rPh>
    <rPh sb="3" eb="6">
      <t>ショウモウヒン</t>
    </rPh>
    <phoneticPr fontId="1"/>
  </si>
  <si>
    <t>家事サービス</t>
    <rPh sb="0" eb="2">
      <t>カジ</t>
    </rPh>
    <phoneticPr fontId="1"/>
  </si>
  <si>
    <t>被服及び履物</t>
    <rPh sb="0" eb="2">
      <t>ヒフク</t>
    </rPh>
    <rPh sb="2" eb="3">
      <t>オヨ</t>
    </rPh>
    <rPh sb="4" eb="6">
      <t>ハキモノ</t>
    </rPh>
    <phoneticPr fontId="1"/>
  </si>
  <si>
    <t>和服</t>
    <rPh sb="0" eb="2">
      <t>ワフク</t>
    </rPh>
    <phoneticPr fontId="1"/>
  </si>
  <si>
    <t>洋服</t>
    <rPh sb="0" eb="2">
      <t>ヨウフク</t>
    </rPh>
    <phoneticPr fontId="1"/>
  </si>
  <si>
    <t>シャツ・セーター類</t>
    <rPh sb="8" eb="9">
      <t>ルイ</t>
    </rPh>
    <phoneticPr fontId="1"/>
  </si>
  <si>
    <t>下着類</t>
    <rPh sb="0" eb="3">
      <t>シタギルイ</t>
    </rPh>
    <phoneticPr fontId="1"/>
  </si>
  <si>
    <t>生地・糸類</t>
    <rPh sb="0" eb="2">
      <t>ナマジ</t>
    </rPh>
    <rPh sb="3" eb="4">
      <t>イト</t>
    </rPh>
    <rPh sb="4" eb="5">
      <t>ルイ</t>
    </rPh>
    <phoneticPr fontId="1"/>
  </si>
  <si>
    <t>他の被服</t>
    <rPh sb="0" eb="1">
      <t>タ</t>
    </rPh>
    <rPh sb="2" eb="4">
      <t>ヒフク</t>
    </rPh>
    <phoneticPr fontId="1"/>
  </si>
  <si>
    <t>履物類</t>
    <rPh sb="0" eb="2">
      <t>ハキモノ</t>
    </rPh>
    <rPh sb="2" eb="3">
      <t>ルイ</t>
    </rPh>
    <phoneticPr fontId="1"/>
  </si>
  <si>
    <t>被服関連サービス</t>
    <rPh sb="0" eb="2">
      <t>ヒフク</t>
    </rPh>
    <rPh sb="2" eb="4">
      <t>カンレン</t>
    </rPh>
    <phoneticPr fontId="1"/>
  </si>
  <si>
    <t>保健医療</t>
    <rPh sb="0" eb="2">
      <t>ホケン</t>
    </rPh>
    <rPh sb="2" eb="4">
      <t>イリョウ</t>
    </rPh>
    <phoneticPr fontId="1"/>
  </si>
  <si>
    <t>医薬品</t>
    <rPh sb="0" eb="2">
      <t>イヤク</t>
    </rPh>
    <rPh sb="2" eb="3">
      <t>シナ</t>
    </rPh>
    <phoneticPr fontId="1"/>
  </si>
  <si>
    <t>健康保持用摂取品</t>
    <rPh sb="0" eb="2">
      <t>ケンコウ</t>
    </rPh>
    <rPh sb="2" eb="4">
      <t>ホジ</t>
    </rPh>
    <rPh sb="4" eb="5">
      <t>ヨウ</t>
    </rPh>
    <rPh sb="5" eb="8">
      <t>セッシュヒン</t>
    </rPh>
    <phoneticPr fontId="1"/>
  </si>
  <si>
    <t>保健医療用品・器具</t>
    <rPh sb="0" eb="2">
      <t>ホケン</t>
    </rPh>
    <rPh sb="2" eb="4">
      <t>イリョウ</t>
    </rPh>
    <rPh sb="4" eb="6">
      <t>ヨウヒン</t>
    </rPh>
    <rPh sb="7" eb="9">
      <t>キグ</t>
    </rPh>
    <phoneticPr fontId="1"/>
  </si>
  <si>
    <t>保健医療サービス</t>
    <rPh sb="0" eb="2">
      <t>ホケン</t>
    </rPh>
    <rPh sb="2" eb="4">
      <t>イリョウ</t>
    </rPh>
    <phoneticPr fontId="1"/>
  </si>
  <si>
    <t>交通・通信</t>
    <rPh sb="0" eb="2">
      <t>コウツウ</t>
    </rPh>
    <rPh sb="3" eb="5">
      <t>ツウシン</t>
    </rPh>
    <phoneticPr fontId="1"/>
  </si>
  <si>
    <t>交通</t>
    <rPh sb="0" eb="2">
      <t>コウツウ</t>
    </rPh>
    <phoneticPr fontId="1"/>
  </si>
  <si>
    <t>自動車等関係費</t>
    <rPh sb="0" eb="3">
      <t>ジドウシャ</t>
    </rPh>
    <rPh sb="3" eb="4">
      <t>トウ</t>
    </rPh>
    <rPh sb="4" eb="7">
      <t>カンケイヒ</t>
    </rPh>
    <phoneticPr fontId="1"/>
  </si>
  <si>
    <t>通信</t>
    <rPh sb="0" eb="2">
      <t>ツウシン</t>
    </rPh>
    <phoneticPr fontId="1"/>
  </si>
  <si>
    <t>教育</t>
    <rPh sb="0" eb="2">
      <t>キョウイク</t>
    </rPh>
    <phoneticPr fontId="1"/>
  </si>
  <si>
    <t>授業料等</t>
    <rPh sb="0" eb="3">
      <t>ジュギョウリョウ</t>
    </rPh>
    <rPh sb="3" eb="4">
      <t>トウ</t>
    </rPh>
    <phoneticPr fontId="1"/>
  </si>
  <si>
    <t>教科書・学習参考教材</t>
    <rPh sb="0" eb="3">
      <t>キョウカショ</t>
    </rPh>
    <rPh sb="4" eb="6">
      <t>ガクシュウ</t>
    </rPh>
    <rPh sb="6" eb="8">
      <t>サンコウ</t>
    </rPh>
    <rPh sb="8" eb="10">
      <t>キョウザイ</t>
    </rPh>
    <phoneticPr fontId="1"/>
  </si>
  <si>
    <t>補修教育</t>
    <rPh sb="0" eb="2">
      <t>ホシュウ</t>
    </rPh>
    <rPh sb="2" eb="4">
      <t>キョウイク</t>
    </rPh>
    <phoneticPr fontId="1"/>
  </si>
  <si>
    <t>教養娯楽</t>
    <rPh sb="0" eb="2">
      <t>キョウヨウ</t>
    </rPh>
    <rPh sb="2" eb="4">
      <t>ゴラク</t>
    </rPh>
    <phoneticPr fontId="1"/>
  </si>
  <si>
    <t>教養娯楽用耐久財</t>
    <rPh sb="0" eb="2">
      <t>キョウヨウ</t>
    </rPh>
    <rPh sb="2" eb="4">
      <t>ゴラク</t>
    </rPh>
    <rPh sb="4" eb="5">
      <t>ヨウ</t>
    </rPh>
    <rPh sb="5" eb="8">
      <t>タイキュウザイ</t>
    </rPh>
    <phoneticPr fontId="1"/>
  </si>
  <si>
    <t>教養娯楽用品</t>
    <rPh sb="0" eb="2">
      <t>キョウヨウ</t>
    </rPh>
    <rPh sb="2" eb="5">
      <t>ゴラクヨウ</t>
    </rPh>
    <rPh sb="5" eb="6">
      <t>シナ</t>
    </rPh>
    <phoneticPr fontId="1"/>
  </si>
  <si>
    <t>書籍・他の印刷物</t>
    <rPh sb="0" eb="2">
      <t>ショセキ</t>
    </rPh>
    <rPh sb="3" eb="4">
      <t>タ</t>
    </rPh>
    <rPh sb="5" eb="8">
      <t>インサツブツ</t>
    </rPh>
    <phoneticPr fontId="1"/>
  </si>
  <si>
    <t>教養娯楽サービス</t>
    <rPh sb="0" eb="2">
      <t>キョウヨウ</t>
    </rPh>
    <rPh sb="2" eb="4">
      <t>ゴラク</t>
    </rPh>
    <phoneticPr fontId="1"/>
  </si>
  <si>
    <t>その他の消費支出</t>
    <rPh sb="2" eb="3">
      <t>タ</t>
    </rPh>
    <rPh sb="4" eb="6">
      <t>ショウヒ</t>
    </rPh>
    <rPh sb="6" eb="8">
      <t>シシュツ</t>
    </rPh>
    <phoneticPr fontId="1"/>
  </si>
  <si>
    <t>諸雑費</t>
    <rPh sb="0" eb="3">
      <t>ショザッピ</t>
    </rPh>
    <phoneticPr fontId="1"/>
  </si>
  <si>
    <t>こづかい</t>
    <phoneticPr fontId="1"/>
  </si>
  <si>
    <t>交際費</t>
    <rPh sb="0" eb="3">
      <t>コウサイヒ</t>
    </rPh>
    <phoneticPr fontId="1"/>
  </si>
  <si>
    <t>仕送り品</t>
    <rPh sb="0" eb="2">
      <t>シオク</t>
    </rPh>
    <rPh sb="3" eb="4">
      <t>ヒン</t>
    </rPh>
    <phoneticPr fontId="1"/>
  </si>
  <si>
    <t>住宅賃貸料</t>
    <rPh sb="0" eb="2">
      <t>ジュウタク</t>
    </rPh>
    <rPh sb="2" eb="5">
      <t>チンタイリョウ</t>
    </rPh>
    <phoneticPr fontId="1"/>
  </si>
  <si>
    <t>建設補修</t>
    <rPh sb="0" eb="2">
      <t>ケンセツ</t>
    </rPh>
    <rPh sb="2" eb="4">
      <t>ホシュウ</t>
    </rPh>
    <phoneticPr fontId="1"/>
  </si>
  <si>
    <t>電力</t>
    <rPh sb="0" eb="2">
      <t>デンリョク</t>
    </rPh>
    <phoneticPr fontId="1"/>
  </si>
  <si>
    <t>ガス・熱供給</t>
    <rPh sb="3" eb="6">
      <t>ネツキョウキュウ</t>
    </rPh>
    <phoneticPr fontId="1"/>
  </si>
  <si>
    <t>水道</t>
    <rPh sb="0" eb="2">
      <t>スイドウ</t>
    </rPh>
    <phoneticPr fontId="1"/>
  </si>
  <si>
    <t>化学最終製品</t>
    <rPh sb="0" eb="2">
      <t>カガク</t>
    </rPh>
    <rPh sb="2" eb="4">
      <t>サイシュウ</t>
    </rPh>
    <rPh sb="4" eb="6">
      <t>セイヒン</t>
    </rPh>
    <phoneticPr fontId="1"/>
  </si>
  <si>
    <t>その他の窯業・土石製品</t>
    <rPh sb="2" eb="3">
      <t>タ</t>
    </rPh>
    <rPh sb="4" eb="6">
      <t>ヨウギョウ</t>
    </rPh>
    <rPh sb="7" eb="9">
      <t>ドセキ</t>
    </rPh>
    <rPh sb="9" eb="11">
      <t>セイヒン</t>
    </rPh>
    <phoneticPr fontId="1"/>
  </si>
  <si>
    <t>紙加工品</t>
    <rPh sb="0" eb="1">
      <t>カミ</t>
    </rPh>
    <rPh sb="1" eb="4">
      <t>カコウヒン</t>
    </rPh>
    <phoneticPr fontId="1"/>
  </si>
  <si>
    <t>プラスチック製品</t>
    <rPh sb="6" eb="8">
      <t>セイヒン</t>
    </rPh>
    <phoneticPr fontId="1"/>
  </si>
  <si>
    <t>ゴム製品</t>
    <rPh sb="2" eb="4">
      <t>セイヒン</t>
    </rPh>
    <phoneticPr fontId="1"/>
  </si>
  <si>
    <t>その他の対個人サービス</t>
    <rPh sb="2" eb="3">
      <t>タ</t>
    </rPh>
    <rPh sb="4" eb="5">
      <t>タイ</t>
    </rPh>
    <rPh sb="5" eb="7">
      <t>コジン</t>
    </rPh>
    <phoneticPr fontId="1"/>
  </si>
  <si>
    <t>繊維工業製品</t>
    <rPh sb="0" eb="2">
      <t>センイ</t>
    </rPh>
    <rPh sb="2" eb="4">
      <t>コウギョウ</t>
    </rPh>
    <rPh sb="4" eb="6">
      <t>セイヒン</t>
    </rPh>
    <phoneticPr fontId="1"/>
  </si>
  <si>
    <t>なめし革・毛皮・同製品</t>
    <rPh sb="3" eb="4">
      <t>カワ</t>
    </rPh>
    <rPh sb="5" eb="7">
      <t>ケガワ</t>
    </rPh>
    <rPh sb="8" eb="9">
      <t>ドウ</t>
    </rPh>
    <rPh sb="9" eb="11">
      <t>セイヒン</t>
    </rPh>
    <phoneticPr fontId="1"/>
  </si>
  <si>
    <t>洗濯・理容・美容・浴場業</t>
    <rPh sb="0" eb="2">
      <t>センタク</t>
    </rPh>
    <rPh sb="3" eb="5">
      <t>リヨウ</t>
    </rPh>
    <rPh sb="6" eb="8">
      <t>ビヨウ</t>
    </rPh>
    <rPh sb="9" eb="12">
      <t>ヨクジョウギョウ</t>
    </rPh>
    <phoneticPr fontId="1"/>
  </si>
  <si>
    <t>その他の金属製品</t>
    <rPh sb="2" eb="3">
      <t>タ</t>
    </rPh>
    <rPh sb="4" eb="6">
      <t>キンゾク</t>
    </rPh>
    <rPh sb="6" eb="8">
      <t>セイヒン</t>
    </rPh>
    <phoneticPr fontId="1"/>
  </si>
  <si>
    <t>医療</t>
    <rPh sb="0" eb="2">
      <t>イリョウ</t>
    </rPh>
    <phoneticPr fontId="1"/>
  </si>
  <si>
    <t>保健</t>
    <rPh sb="0" eb="2">
      <t>ホケン</t>
    </rPh>
    <phoneticPr fontId="1"/>
  </si>
  <si>
    <t>社会保険</t>
    <rPh sb="0" eb="2">
      <t>シャカイ</t>
    </rPh>
    <rPh sb="2" eb="4">
      <t>ホケン</t>
    </rPh>
    <phoneticPr fontId="1"/>
  </si>
  <si>
    <t>鉄道輸送</t>
    <rPh sb="0" eb="2">
      <t>テツドウ</t>
    </rPh>
    <rPh sb="2" eb="4">
      <t>ユソウ</t>
    </rPh>
    <phoneticPr fontId="1"/>
  </si>
  <si>
    <t>道路輸送</t>
    <rPh sb="0" eb="2">
      <t>ドウロ</t>
    </rPh>
    <rPh sb="2" eb="4">
      <t>ユソウ</t>
    </rPh>
    <phoneticPr fontId="1"/>
  </si>
  <si>
    <t>航空輸送</t>
    <rPh sb="0" eb="2">
      <t>コウクウ</t>
    </rPh>
    <rPh sb="2" eb="4">
      <t>ユソウ</t>
    </rPh>
    <phoneticPr fontId="1"/>
  </si>
  <si>
    <t>石油製品</t>
    <rPh sb="0" eb="2">
      <t>セキユ</t>
    </rPh>
    <rPh sb="2" eb="4">
      <t>セイヒン</t>
    </rPh>
    <phoneticPr fontId="1"/>
  </si>
  <si>
    <t>金融・保険</t>
    <rPh sb="0" eb="2">
      <t>キンユウ</t>
    </rPh>
    <rPh sb="3" eb="5">
      <t>ホケン</t>
    </rPh>
    <phoneticPr fontId="1"/>
  </si>
  <si>
    <t>自動車整備・機械修理</t>
    <rPh sb="0" eb="3">
      <t>ジドウシャ</t>
    </rPh>
    <rPh sb="3" eb="5">
      <t>セイビ</t>
    </rPh>
    <rPh sb="6" eb="8">
      <t>キカイ</t>
    </rPh>
    <rPh sb="8" eb="10">
      <t>シュウリ</t>
    </rPh>
    <phoneticPr fontId="1"/>
  </si>
  <si>
    <t>郵便・信書便</t>
    <rPh sb="0" eb="2">
      <t>ユウビン</t>
    </rPh>
    <rPh sb="3" eb="6">
      <t>シンショビン</t>
    </rPh>
    <phoneticPr fontId="1"/>
  </si>
  <si>
    <t>印刷・製版・製本</t>
    <rPh sb="0" eb="2">
      <t>インサツ</t>
    </rPh>
    <rPh sb="3" eb="5">
      <t>セイハン</t>
    </rPh>
    <rPh sb="6" eb="8">
      <t>セイホン</t>
    </rPh>
    <phoneticPr fontId="1"/>
  </si>
  <si>
    <t>その他の製造工業製品</t>
    <rPh sb="2" eb="3">
      <t>タ</t>
    </rPh>
    <rPh sb="4" eb="6">
      <t>セイゾウ</t>
    </rPh>
    <rPh sb="6" eb="8">
      <t>コウギョウ</t>
    </rPh>
    <rPh sb="8" eb="10">
      <t>セイヒン</t>
    </rPh>
    <phoneticPr fontId="1"/>
  </si>
  <si>
    <t>娯楽サービス</t>
    <rPh sb="0" eb="2">
      <t>ゴラク</t>
    </rPh>
    <phoneticPr fontId="1"/>
  </si>
  <si>
    <t>宿泊サービス</t>
    <rPh sb="0" eb="2">
      <t>シュクハク</t>
    </rPh>
    <phoneticPr fontId="1"/>
  </si>
  <si>
    <t>放送</t>
    <rPh sb="0" eb="2">
      <t>ホウソウ</t>
    </rPh>
    <phoneticPr fontId="1"/>
  </si>
  <si>
    <t>情報サービス</t>
    <rPh sb="0" eb="2">
      <t>ジョウホウ</t>
    </rPh>
    <phoneticPr fontId="1"/>
  </si>
  <si>
    <t>たばこ</t>
    <phoneticPr fontId="1"/>
  </si>
  <si>
    <t>洗濯・理容・美容・浴場業</t>
    <rPh sb="0" eb="2">
      <t>センタク</t>
    </rPh>
    <rPh sb="3" eb="5">
      <t>リヨウ</t>
    </rPh>
    <rPh sb="6" eb="8">
      <t>ビヨウ</t>
    </rPh>
    <rPh sb="9" eb="11">
      <t>ヨクジョウ</t>
    </rPh>
    <rPh sb="11" eb="12">
      <t>ギョウ</t>
    </rPh>
    <phoneticPr fontId="1"/>
  </si>
  <si>
    <t>対個人サービス</t>
    <rPh sb="0" eb="1">
      <t>タイ</t>
    </rPh>
    <rPh sb="1" eb="3">
      <t>コジン</t>
    </rPh>
    <phoneticPr fontId="1"/>
  </si>
  <si>
    <t>総務省「家計調査」</t>
    <rPh sb="0" eb="3">
      <t>ソウムショウ</t>
    </rPh>
    <rPh sb="4" eb="6">
      <t>カケイ</t>
    </rPh>
    <rPh sb="6" eb="8">
      <t>チョウサ</t>
    </rPh>
    <phoneticPr fontId="1"/>
  </si>
  <si>
    <t>　</t>
    <phoneticPr fontId="1"/>
  </si>
  <si>
    <t>政令市</t>
    <rPh sb="0" eb="3">
      <t>セイレイシ</t>
    </rPh>
    <phoneticPr fontId="1"/>
  </si>
  <si>
    <t>15万人以上</t>
    <rPh sb="2" eb="3">
      <t>マン</t>
    </rPh>
    <rPh sb="3" eb="4">
      <t>ニン</t>
    </rPh>
    <rPh sb="4" eb="6">
      <t>イジョウ</t>
    </rPh>
    <phoneticPr fontId="1"/>
  </si>
  <si>
    <t>5～15万人</t>
    <rPh sb="4" eb="6">
      <t>マンニン</t>
    </rPh>
    <phoneticPr fontId="1"/>
  </si>
  <si>
    <t>5万人未満</t>
    <rPh sb="1" eb="3">
      <t>マンニン</t>
    </rPh>
    <rPh sb="3" eb="5">
      <t>ミマン</t>
    </rPh>
    <phoneticPr fontId="1"/>
  </si>
  <si>
    <t>　</t>
    <phoneticPr fontId="1"/>
  </si>
  <si>
    <t>中都市15万～70万人</t>
    <rPh sb="0" eb="3">
      <t>チュウトシ</t>
    </rPh>
    <rPh sb="5" eb="6">
      <t>マン</t>
    </rPh>
    <rPh sb="9" eb="10">
      <t>マン</t>
    </rPh>
    <rPh sb="10" eb="11">
      <t>ニン</t>
    </rPh>
    <phoneticPr fontId="1"/>
  </si>
  <si>
    <t>2020金額</t>
    <rPh sb="4" eb="6">
      <t>キンガク</t>
    </rPh>
    <phoneticPr fontId="1"/>
  </si>
  <si>
    <t>消費支出</t>
    <rPh sb="0" eb="2">
      <t>ショウヒ</t>
    </rPh>
    <rPh sb="2" eb="4">
      <t>シシュツ</t>
    </rPh>
    <phoneticPr fontId="1"/>
  </si>
  <si>
    <t>地域通貨関係</t>
    <rPh sb="0" eb="2">
      <t>チイキ</t>
    </rPh>
    <rPh sb="2" eb="4">
      <t>ツウカ</t>
    </rPh>
    <rPh sb="4" eb="6">
      <t>カンケイ</t>
    </rPh>
    <phoneticPr fontId="1"/>
  </si>
  <si>
    <t>漁業</t>
    <rPh sb="0" eb="2">
      <t>ギョギョウ</t>
    </rPh>
    <phoneticPr fontId="1"/>
  </si>
  <si>
    <t>　</t>
    <phoneticPr fontId="1"/>
  </si>
  <si>
    <t>部門（大分類）</t>
    <rPh sb="0" eb="2">
      <t>ブモン</t>
    </rPh>
    <rPh sb="3" eb="6">
      <t>ダイブンルイ</t>
    </rPh>
    <phoneticPr fontId="1"/>
  </si>
  <si>
    <t>農業</t>
    <rPh sb="0" eb="2">
      <t>ノウギョウ</t>
    </rPh>
    <phoneticPr fontId="1"/>
  </si>
  <si>
    <t>飲食料品</t>
    <rPh sb="0" eb="4">
      <t>インショクリョウヒン</t>
    </rPh>
    <phoneticPr fontId="1"/>
  </si>
  <si>
    <t>運輸、郵便</t>
    <rPh sb="0" eb="2">
      <t>ウンユ</t>
    </rPh>
    <rPh sb="3" eb="5">
      <t>ユウビン</t>
    </rPh>
    <phoneticPr fontId="1"/>
  </si>
  <si>
    <t>対個人サービス</t>
    <rPh sb="0" eb="1">
      <t>タイ</t>
    </rPh>
    <rPh sb="1" eb="3">
      <t>コジン</t>
    </rPh>
    <phoneticPr fontId="1"/>
  </si>
  <si>
    <t>繊維製品</t>
    <rPh sb="0" eb="2">
      <t>センイ</t>
    </rPh>
    <rPh sb="2" eb="4">
      <t>セイヒン</t>
    </rPh>
    <phoneticPr fontId="1"/>
  </si>
  <si>
    <t>化学製品</t>
    <rPh sb="0" eb="2">
      <t>カガク</t>
    </rPh>
    <rPh sb="2" eb="4">
      <t>セイヒン</t>
    </rPh>
    <phoneticPr fontId="1"/>
  </si>
  <si>
    <t>建設</t>
    <rPh sb="0" eb="2">
      <t>ケンセツ</t>
    </rPh>
    <phoneticPr fontId="1"/>
  </si>
  <si>
    <t>不動産</t>
    <rPh sb="0" eb="3">
      <t>フドウサン</t>
    </rPh>
    <phoneticPr fontId="1"/>
  </si>
  <si>
    <t>飲食料品</t>
    <rPh sb="0" eb="4">
      <t>インショクリョウヒン</t>
    </rPh>
    <phoneticPr fontId="1"/>
  </si>
  <si>
    <t>飲食料品</t>
    <rPh sb="0" eb="3">
      <t>インショクリョウ</t>
    </rPh>
    <rPh sb="3" eb="4">
      <t>シナ</t>
    </rPh>
    <phoneticPr fontId="1"/>
  </si>
  <si>
    <t>パルプ・紙・木製品</t>
    <rPh sb="4" eb="5">
      <t>カミ</t>
    </rPh>
    <rPh sb="6" eb="7">
      <t>キ</t>
    </rPh>
    <rPh sb="7" eb="9">
      <t>セイヒン</t>
    </rPh>
    <phoneticPr fontId="1"/>
  </si>
  <si>
    <t>電気機械</t>
    <rPh sb="0" eb="2">
      <t>デンキ</t>
    </rPh>
    <rPh sb="2" eb="4">
      <t>キカイ</t>
    </rPh>
    <phoneticPr fontId="1"/>
  </si>
  <si>
    <t>その他の製造工業製品</t>
    <rPh sb="2" eb="3">
      <t>タ</t>
    </rPh>
    <rPh sb="4" eb="6">
      <t>セイゾウ</t>
    </rPh>
    <rPh sb="6" eb="8">
      <t>コウギョウ</t>
    </rPh>
    <rPh sb="8" eb="10">
      <t>セイヒン</t>
    </rPh>
    <phoneticPr fontId="1"/>
  </si>
  <si>
    <t>対個人サービス</t>
    <rPh sb="0" eb="1">
      <t>タイ</t>
    </rPh>
    <rPh sb="1" eb="3">
      <t>コジン</t>
    </rPh>
    <phoneticPr fontId="1"/>
  </si>
  <si>
    <t>金属製品</t>
    <rPh sb="0" eb="2">
      <t>キンゾク</t>
    </rPh>
    <rPh sb="2" eb="4">
      <t>セイヒン</t>
    </rPh>
    <phoneticPr fontId="1"/>
  </si>
  <si>
    <t>医療・福祉</t>
    <rPh sb="0" eb="2">
      <t>イリョウ</t>
    </rPh>
    <rPh sb="3" eb="5">
      <t>フクシ</t>
    </rPh>
    <phoneticPr fontId="1"/>
  </si>
  <si>
    <t>情報通信</t>
    <rPh sb="0" eb="2">
      <t>ジョウホウ</t>
    </rPh>
    <rPh sb="2" eb="4">
      <t>ツウシン</t>
    </rPh>
    <phoneticPr fontId="1"/>
  </si>
  <si>
    <t>教育・研究</t>
    <rPh sb="0" eb="2">
      <t>キョウイク</t>
    </rPh>
    <rPh sb="3" eb="5">
      <t>ケンキュウ</t>
    </rPh>
    <phoneticPr fontId="1"/>
  </si>
  <si>
    <t>平成27年兵庫県産業連関表　部門分類表</t>
    <rPh sb="0" eb="2">
      <t>ヘイセイ</t>
    </rPh>
    <rPh sb="4" eb="5">
      <t>ネン</t>
    </rPh>
    <rPh sb="5" eb="8">
      <t>ヒョウゴケン</t>
    </rPh>
    <rPh sb="8" eb="10">
      <t>サンギョウ</t>
    </rPh>
    <rPh sb="10" eb="13">
      <t>レンカンヒョウ</t>
    </rPh>
    <rPh sb="14" eb="16">
      <t>ブモン</t>
    </rPh>
    <rPh sb="16" eb="19">
      <t>ブンルイヒョウ</t>
    </rPh>
    <phoneticPr fontId="31"/>
  </si>
  <si>
    <t>１　内生部門</t>
    <rPh sb="2" eb="4">
      <t>ナイセイ</t>
    </rPh>
    <rPh sb="4" eb="6">
      <t>ブモン</t>
    </rPh>
    <phoneticPr fontId="16"/>
  </si>
  <si>
    <t>基本分類　（行509×列390）</t>
    <rPh sb="0" eb="2">
      <t>キホン</t>
    </rPh>
    <rPh sb="2" eb="4">
      <t>ブンルイ</t>
    </rPh>
    <rPh sb="6" eb="7">
      <t>ギョウ</t>
    </rPh>
    <rPh sb="11" eb="12">
      <t>レツ</t>
    </rPh>
    <phoneticPr fontId="3"/>
  </si>
  <si>
    <t>統合小分類　（185部門）</t>
    <rPh sb="0" eb="2">
      <t>トウゴウ</t>
    </rPh>
    <rPh sb="2" eb="5">
      <t>ショウブンルイ</t>
    </rPh>
    <rPh sb="10" eb="12">
      <t>ブモン</t>
    </rPh>
    <phoneticPr fontId="3"/>
  </si>
  <si>
    <t>統合中分類　（106部門）</t>
    <rPh sb="0" eb="2">
      <t>トウゴウ</t>
    </rPh>
    <rPh sb="2" eb="5">
      <t>チュウブンルイ</t>
    </rPh>
    <rPh sb="10" eb="12">
      <t>ブモン</t>
    </rPh>
    <phoneticPr fontId="3"/>
  </si>
  <si>
    <t>統合大分類　（39部門）</t>
    <rPh sb="0" eb="2">
      <t>トウゴウ</t>
    </rPh>
    <rPh sb="2" eb="5">
      <t>ダイブンルイ</t>
    </rPh>
    <rPh sb="9" eb="11">
      <t>ブモン</t>
    </rPh>
    <phoneticPr fontId="3"/>
  </si>
  <si>
    <t>分類コード</t>
    <rPh sb="0" eb="2">
      <t>ブンルイ</t>
    </rPh>
    <phoneticPr fontId="16"/>
  </si>
  <si>
    <t>部　門　名</t>
    <rPh sb="0" eb="1">
      <t>ブ</t>
    </rPh>
    <rPh sb="2" eb="3">
      <t>モン</t>
    </rPh>
    <rPh sb="4" eb="5">
      <t>メイ</t>
    </rPh>
    <phoneticPr fontId="16"/>
  </si>
  <si>
    <t>分類
コード</t>
    <rPh sb="0" eb="2">
      <t>ブンルイ</t>
    </rPh>
    <phoneticPr fontId="16"/>
  </si>
  <si>
    <t>列部門</t>
    <rPh sb="0" eb="1">
      <t>レツ</t>
    </rPh>
    <rPh sb="1" eb="3">
      <t>ブモン</t>
    </rPh>
    <phoneticPr fontId="16"/>
  </si>
  <si>
    <t>行部門</t>
    <rPh sb="0" eb="1">
      <t>ギョウ</t>
    </rPh>
    <rPh sb="1" eb="3">
      <t>ブモン</t>
    </rPh>
    <phoneticPr fontId="16"/>
  </si>
  <si>
    <t>0111</t>
  </si>
  <si>
    <t>米</t>
  </si>
  <si>
    <t>0111</t>
    <phoneticPr fontId="16"/>
  </si>
  <si>
    <t>011</t>
    <phoneticPr fontId="16"/>
  </si>
  <si>
    <t>耕種農業</t>
  </si>
  <si>
    <t>01</t>
    <phoneticPr fontId="16"/>
  </si>
  <si>
    <t>農業　　　　　</t>
    <phoneticPr fontId="16"/>
  </si>
  <si>
    <t>米</t>
    <rPh sb="0" eb="1">
      <t>コメ</t>
    </rPh>
    <phoneticPr fontId="16"/>
  </si>
  <si>
    <t>012</t>
  </si>
  <si>
    <t>稲わら</t>
  </si>
  <si>
    <t>02</t>
  </si>
  <si>
    <t>麦類</t>
  </si>
  <si>
    <t>021</t>
  </si>
  <si>
    <t>小麦</t>
    <phoneticPr fontId="3"/>
  </si>
  <si>
    <t>022</t>
    <phoneticPr fontId="3"/>
  </si>
  <si>
    <t>大麦</t>
    <phoneticPr fontId="3"/>
  </si>
  <si>
    <t>0112</t>
  </si>
  <si>
    <t>いも類</t>
  </si>
  <si>
    <t>0112</t>
    <phoneticPr fontId="16"/>
  </si>
  <si>
    <t>いも・豆類</t>
  </si>
  <si>
    <t>011</t>
  </si>
  <si>
    <t>かんしょ</t>
  </si>
  <si>
    <t>ばれいしょ</t>
  </si>
  <si>
    <t>豆類</t>
  </si>
  <si>
    <t>大豆</t>
    <phoneticPr fontId="3"/>
  </si>
  <si>
    <t>029</t>
  </si>
  <si>
    <t>その他の豆類</t>
  </si>
  <si>
    <t>0113</t>
  </si>
  <si>
    <t>001</t>
  </si>
  <si>
    <t>野菜</t>
  </si>
  <si>
    <t>0113</t>
    <phoneticPr fontId="16"/>
  </si>
  <si>
    <t>野菜（露地）</t>
    <rPh sb="3" eb="5">
      <t>ロジ</t>
    </rPh>
    <phoneticPr fontId="16"/>
  </si>
  <si>
    <t>野菜（施設）</t>
  </si>
  <si>
    <t>0114</t>
  </si>
  <si>
    <t>0114</t>
    <phoneticPr fontId="3"/>
  </si>
  <si>
    <t>果実</t>
  </si>
  <si>
    <t>0114</t>
    <phoneticPr fontId="16"/>
  </si>
  <si>
    <t>0115</t>
  </si>
  <si>
    <t>砂糖原料作物</t>
  </si>
  <si>
    <t>0115</t>
    <phoneticPr fontId="16"/>
  </si>
  <si>
    <t>その他の食用作物</t>
  </si>
  <si>
    <t>飲料用作物</t>
  </si>
  <si>
    <t>コーヒー豆・カカオ豆（輸入）</t>
  </si>
  <si>
    <t>その他の飲料用作物</t>
  </si>
  <si>
    <t>09</t>
  </si>
  <si>
    <t>その他の食用耕種作物</t>
  </si>
  <si>
    <t>091</t>
  </si>
  <si>
    <t>雑穀</t>
  </si>
  <si>
    <t>099</t>
    <phoneticPr fontId="3"/>
  </si>
  <si>
    <t>他に分類されない食用耕種作物</t>
    <rPh sb="0" eb="1">
      <t>タ</t>
    </rPh>
    <rPh sb="2" eb="4">
      <t>ブンルイ</t>
    </rPh>
    <rPh sb="8" eb="10">
      <t>ショクヨウ</t>
    </rPh>
    <rPh sb="10" eb="12">
      <t>コウシュ</t>
    </rPh>
    <rPh sb="12" eb="14">
      <t>サクモツ</t>
    </rPh>
    <phoneticPr fontId="3"/>
  </si>
  <si>
    <t>0116</t>
  </si>
  <si>
    <t>飼料作物</t>
  </si>
  <si>
    <t>0116</t>
    <phoneticPr fontId="16"/>
  </si>
  <si>
    <t>非食用作物</t>
  </si>
  <si>
    <t>種苗</t>
  </si>
  <si>
    <t>03</t>
  </si>
  <si>
    <t>031</t>
  </si>
  <si>
    <t>花き・花木類</t>
  </si>
  <si>
    <t>その他の非食用耕種作物</t>
  </si>
  <si>
    <t>葉たばこ</t>
  </si>
  <si>
    <t>092</t>
  </si>
  <si>
    <t>生ゴム（輸入）</t>
  </si>
  <si>
    <t>093</t>
  </si>
  <si>
    <t>綿花（輸入）</t>
  </si>
  <si>
    <t>099</t>
  </si>
  <si>
    <t>他に分類されない非食用耕種作物</t>
    <rPh sb="0" eb="1">
      <t>タ</t>
    </rPh>
    <rPh sb="2" eb="4">
      <t>ブンルイ</t>
    </rPh>
    <rPh sb="8" eb="9">
      <t>ヒ</t>
    </rPh>
    <rPh sb="9" eb="11">
      <t>ショクヨウ</t>
    </rPh>
    <rPh sb="11" eb="13">
      <t>コウシュ</t>
    </rPh>
    <rPh sb="13" eb="15">
      <t>サクモツ</t>
    </rPh>
    <phoneticPr fontId="3"/>
  </si>
  <si>
    <t>0121</t>
  </si>
  <si>
    <t>酪農</t>
  </si>
  <si>
    <t>0121</t>
    <phoneticPr fontId="16"/>
  </si>
  <si>
    <t>畜産</t>
  </si>
  <si>
    <t>012</t>
    <phoneticPr fontId="16"/>
  </si>
  <si>
    <t>畜産</t>
    <phoneticPr fontId="16"/>
  </si>
  <si>
    <t>生乳　</t>
  </si>
  <si>
    <t>019</t>
  </si>
  <si>
    <t>その他の酪農生産物</t>
  </si>
  <si>
    <t>02</t>
    <phoneticPr fontId="3"/>
  </si>
  <si>
    <t>021</t>
    <phoneticPr fontId="3"/>
  </si>
  <si>
    <t>肉用牛</t>
  </si>
  <si>
    <t>03</t>
    <phoneticPr fontId="3"/>
  </si>
  <si>
    <t>031</t>
    <phoneticPr fontId="3"/>
  </si>
  <si>
    <t>豚</t>
  </si>
  <si>
    <t>04</t>
    <phoneticPr fontId="3"/>
  </si>
  <si>
    <t>041</t>
    <phoneticPr fontId="3"/>
  </si>
  <si>
    <t>鶏卵</t>
  </si>
  <si>
    <t>05</t>
    <phoneticPr fontId="3"/>
  </si>
  <si>
    <t>051</t>
    <phoneticPr fontId="3"/>
  </si>
  <si>
    <t>肉鶏</t>
  </si>
  <si>
    <t>その他の畜産</t>
  </si>
  <si>
    <t>0131</t>
  </si>
  <si>
    <t>獣医業</t>
  </si>
  <si>
    <t>0131</t>
    <phoneticPr fontId="16"/>
  </si>
  <si>
    <t>農業サービス</t>
  </si>
  <si>
    <t>013</t>
    <phoneticPr fontId="16"/>
  </si>
  <si>
    <t>農業サービス（獣医業を除く。）</t>
    <phoneticPr fontId="3"/>
  </si>
  <si>
    <t>0151</t>
    <phoneticPr fontId="16"/>
  </si>
  <si>
    <t>育林</t>
  </si>
  <si>
    <t>015</t>
    <phoneticPr fontId="16"/>
  </si>
  <si>
    <t>林業</t>
  </si>
  <si>
    <t>02</t>
    <phoneticPr fontId="16"/>
  </si>
  <si>
    <t>林業</t>
    <rPh sb="0" eb="2">
      <t>リンギョウ</t>
    </rPh>
    <phoneticPr fontId="16"/>
  </si>
  <si>
    <t>0152</t>
    <phoneticPr fontId="16"/>
  </si>
  <si>
    <t>0152</t>
  </si>
  <si>
    <t>素材</t>
  </si>
  <si>
    <t>0153</t>
    <phoneticPr fontId="16"/>
  </si>
  <si>
    <t>特用林産物（狩猟業を含む。）</t>
    <phoneticPr fontId="3"/>
  </si>
  <si>
    <t>特用林産物</t>
  </si>
  <si>
    <t>0171</t>
    <phoneticPr fontId="16"/>
  </si>
  <si>
    <t>0171</t>
  </si>
  <si>
    <t>海面漁業</t>
    <rPh sb="0" eb="2">
      <t>カイメン</t>
    </rPh>
    <rPh sb="2" eb="4">
      <t>ギョギョウ</t>
    </rPh>
    <phoneticPr fontId="3"/>
  </si>
  <si>
    <t>海面漁業</t>
  </si>
  <si>
    <t>017</t>
    <phoneticPr fontId="16"/>
  </si>
  <si>
    <t>漁業</t>
  </si>
  <si>
    <t>03</t>
    <phoneticPr fontId="16"/>
  </si>
  <si>
    <t>漁業</t>
    <rPh sb="0" eb="2">
      <t>ギョギョウ</t>
    </rPh>
    <phoneticPr fontId="16"/>
  </si>
  <si>
    <t>海面養殖業</t>
  </si>
  <si>
    <t>0172</t>
    <phoneticPr fontId="16"/>
  </si>
  <si>
    <t>内水面漁業・養殖業</t>
  </si>
  <si>
    <t>内水面漁業</t>
  </si>
  <si>
    <t>内水面養殖業</t>
  </si>
  <si>
    <t>0611</t>
    <phoneticPr fontId="16"/>
  </si>
  <si>
    <t>石炭・原油・天然ガス</t>
    <phoneticPr fontId="16"/>
  </si>
  <si>
    <t>061</t>
    <phoneticPr fontId="16"/>
  </si>
  <si>
    <t>鉱業</t>
    <rPh sb="0" eb="2">
      <t>コウギョウ</t>
    </rPh>
    <phoneticPr fontId="16"/>
  </si>
  <si>
    <t>0611</t>
  </si>
  <si>
    <t>石炭</t>
    <rPh sb="0" eb="2">
      <t>セキタン</t>
    </rPh>
    <phoneticPr fontId="16"/>
  </si>
  <si>
    <t>原油</t>
  </si>
  <si>
    <t>天然ガス</t>
  </si>
  <si>
    <t>0621</t>
    <phoneticPr fontId="16"/>
  </si>
  <si>
    <t>0621</t>
  </si>
  <si>
    <t>砂利・採石</t>
    <phoneticPr fontId="16"/>
  </si>
  <si>
    <t>砂利・砕石</t>
    <rPh sb="3" eb="4">
      <t>クダ</t>
    </rPh>
    <phoneticPr fontId="16"/>
  </si>
  <si>
    <t>062</t>
    <phoneticPr fontId="16"/>
  </si>
  <si>
    <t>その他の鉱業</t>
    <rPh sb="2" eb="3">
      <t>タ</t>
    </rPh>
    <rPh sb="4" eb="6">
      <t>コウギョウ</t>
    </rPh>
    <phoneticPr fontId="16"/>
  </si>
  <si>
    <t>0621</t>
    <phoneticPr fontId="3"/>
  </si>
  <si>
    <t>砕石</t>
    <rPh sb="0" eb="2">
      <t>サイセキ</t>
    </rPh>
    <phoneticPr fontId="3"/>
  </si>
  <si>
    <t>0629</t>
    <phoneticPr fontId="16"/>
  </si>
  <si>
    <t>09</t>
    <phoneticPr fontId="16"/>
  </si>
  <si>
    <t>その他の鉱物</t>
    <rPh sb="2" eb="3">
      <t>タ</t>
    </rPh>
    <rPh sb="4" eb="6">
      <t>コウブツ</t>
    </rPh>
    <phoneticPr fontId="16"/>
  </si>
  <si>
    <t>0629</t>
  </si>
  <si>
    <t>091</t>
    <phoneticPr fontId="3"/>
  </si>
  <si>
    <t>鉄鉱石</t>
  </si>
  <si>
    <t>092</t>
    <phoneticPr fontId="3"/>
  </si>
  <si>
    <t>非鉄金属鉱物</t>
  </si>
  <si>
    <t>093</t>
    <phoneticPr fontId="16"/>
  </si>
  <si>
    <t>石灰石</t>
  </si>
  <si>
    <t>094</t>
    <phoneticPr fontId="16"/>
  </si>
  <si>
    <t>窯業原料鉱物（石灰石を除く。）</t>
    <rPh sb="7" eb="10">
      <t>セッカイセキ</t>
    </rPh>
    <rPh sb="11" eb="12">
      <t>ノゾ</t>
    </rPh>
    <phoneticPr fontId="16"/>
  </si>
  <si>
    <t>他に分類されない鉱物</t>
    <rPh sb="0" eb="1">
      <t>タ</t>
    </rPh>
    <rPh sb="2" eb="4">
      <t>ブンルイ</t>
    </rPh>
    <phoneticPr fontId="16"/>
  </si>
  <si>
    <t>1111</t>
  </si>
  <si>
    <t>食肉</t>
    <rPh sb="0" eb="2">
      <t>ショクニク</t>
    </rPh>
    <phoneticPr fontId="3"/>
  </si>
  <si>
    <t>1111</t>
    <phoneticPr fontId="16"/>
  </si>
  <si>
    <t>畜産食料品</t>
  </si>
  <si>
    <t>111</t>
    <phoneticPr fontId="16"/>
  </si>
  <si>
    <t>食料品</t>
  </si>
  <si>
    <t>11</t>
    <phoneticPr fontId="16"/>
  </si>
  <si>
    <t>飲食料品　　　　　　　</t>
    <rPh sb="0" eb="2">
      <t>インショク</t>
    </rPh>
    <phoneticPr fontId="16"/>
  </si>
  <si>
    <t>牛肉</t>
    <phoneticPr fontId="3"/>
  </si>
  <si>
    <t>豚肉</t>
    <phoneticPr fontId="3"/>
  </si>
  <si>
    <t>013</t>
  </si>
  <si>
    <t>鶏肉</t>
  </si>
  <si>
    <t>014</t>
  </si>
  <si>
    <t>その他の食肉</t>
    <rPh sb="4" eb="5">
      <t>ショク</t>
    </rPh>
    <phoneticPr fontId="3"/>
  </si>
  <si>
    <t>015</t>
  </si>
  <si>
    <t>と畜副産物（肉鶏処理副産物を含む。）</t>
    <phoneticPr fontId="3"/>
  </si>
  <si>
    <t>酪農品</t>
  </si>
  <si>
    <t>021</t>
    <phoneticPr fontId="16"/>
  </si>
  <si>
    <t>飲用牛乳</t>
  </si>
  <si>
    <t>022</t>
    <phoneticPr fontId="16"/>
  </si>
  <si>
    <t>09</t>
    <phoneticPr fontId="3"/>
  </si>
  <si>
    <t>その他の畜産食料品</t>
    <rPh sb="2" eb="3">
      <t>タ</t>
    </rPh>
    <rPh sb="4" eb="6">
      <t>チクサン</t>
    </rPh>
    <rPh sb="6" eb="9">
      <t>ショクリョウヒン</t>
    </rPh>
    <phoneticPr fontId="3"/>
  </si>
  <si>
    <t>1112</t>
    <phoneticPr fontId="3"/>
  </si>
  <si>
    <t>1112</t>
  </si>
  <si>
    <t>冷凍魚介類</t>
  </si>
  <si>
    <t>1112</t>
    <phoneticPr fontId="16"/>
  </si>
  <si>
    <t>水産食料品</t>
  </si>
  <si>
    <t>塩・干・くん製品</t>
  </si>
  <si>
    <t>水産びん・かん詰</t>
  </si>
  <si>
    <t>04</t>
  </si>
  <si>
    <t>041</t>
  </si>
  <si>
    <t>ねり製品</t>
  </si>
  <si>
    <t>その他の水産食料品</t>
    <rPh sb="7" eb="8">
      <t>リョウ</t>
    </rPh>
    <phoneticPr fontId="3"/>
  </si>
  <si>
    <t>1113</t>
    <phoneticPr fontId="3"/>
  </si>
  <si>
    <t>精穀</t>
  </si>
  <si>
    <t>1113</t>
    <phoneticPr fontId="16"/>
  </si>
  <si>
    <t>精穀・製粉</t>
    <phoneticPr fontId="3"/>
  </si>
  <si>
    <t>1113</t>
  </si>
  <si>
    <t>精米</t>
  </si>
  <si>
    <t>その他の精穀</t>
  </si>
  <si>
    <t>製粉</t>
  </si>
  <si>
    <t>小麦粉</t>
  </si>
  <si>
    <t>その他の製粉</t>
  </si>
  <si>
    <t>1114</t>
    <phoneticPr fontId="3"/>
  </si>
  <si>
    <t>1114</t>
  </si>
  <si>
    <t>めん類</t>
  </si>
  <si>
    <t>1114</t>
    <phoneticPr fontId="16"/>
  </si>
  <si>
    <t>めん・パン・菓子類</t>
    <phoneticPr fontId="3"/>
  </si>
  <si>
    <t>パン類</t>
  </si>
  <si>
    <t>1115</t>
    <phoneticPr fontId="3"/>
  </si>
  <si>
    <t>01</t>
    <phoneticPr fontId="3"/>
  </si>
  <si>
    <t>011</t>
    <phoneticPr fontId="3"/>
  </si>
  <si>
    <t>農産保存食料品</t>
    <phoneticPr fontId="3"/>
  </si>
  <si>
    <t>農産保存食料品</t>
  </si>
  <si>
    <t>1116</t>
    <phoneticPr fontId="3"/>
  </si>
  <si>
    <t>砂糖</t>
  </si>
  <si>
    <t>1116</t>
    <phoneticPr fontId="16"/>
  </si>
  <si>
    <t>砂糖・油脂・調味料類</t>
    <phoneticPr fontId="3"/>
  </si>
  <si>
    <t>1116</t>
  </si>
  <si>
    <t>精製糖</t>
  </si>
  <si>
    <t>その他の砂糖・副産物</t>
  </si>
  <si>
    <t>でん粉</t>
  </si>
  <si>
    <t>ぶどう糖・水あめ・異性化糖</t>
  </si>
  <si>
    <t>動植物油脂</t>
    <rPh sb="0" eb="1">
      <t>ウゴ</t>
    </rPh>
    <phoneticPr fontId="3"/>
  </si>
  <si>
    <t>植物油脂</t>
  </si>
  <si>
    <t>042</t>
    <phoneticPr fontId="3"/>
  </si>
  <si>
    <t>動物油脂</t>
    <rPh sb="0" eb="2">
      <t>ドウブツ</t>
    </rPh>
    <rPh sb="2" eb="4">
      <t>ユシ</t>
    </rPh>
    <phoneticPr fontId="3"/>
  </si>
  <si>
    <t>043</t>
    <phoneticPr fontId="3"/>
  </si>
  <si>
    <t>加工油脂</t>
  </si>
  <si>
    <t>044</t>
    <phoneticPr fontId="3"/>
  </si>
  <si>
    <t>植物原油かす</t>
  </si>
  <si>
    <t>051</t>
    <phoneticPr fontId="16"/>
  </si>
  <si>
    <t>調味料</t>
    <rPh sb="0" eb="3">
      <t>チョウミリョウ</t>
    </rPh>
    <phoneticPr fontId="16"/>
  </si>
  <si>
    <t>1119</t>
  </si>
  <si>
    <t>冷凍調理食品</t>
  </si>
  <si>
    <t>1119</t>
    <phoneticPr fontId="16"/>
  </si>
  <si>
    <t>その他の食料品</t>
    <phoneticPr fontId="3"/>
  </si>
  <si>
    <t>レトルト食品</t>
  </si>
  <si>
    <t>そう菜・すし・弁当</t>
  </si>
  <si>
    <t>その他の食料品</t>
  </si>
  <si>
    <t>1121</t>
  </si>
  <si>
    <t>清酒</t>
  </si>
  <si>
    <t>1121</t>
    <phoneticPr fontId="16"/>
  </si>
  <si>
    <t>酒類</t>
    <rPh sb="0" eb="1">
      <t>サケ</t>
    </rPh>
    <rPh sb="1" eb="2">
      <t>ルイ</t>
    </rPh>
    <phoneticPr fontId="16"/>
  </si>
  <si>
    <t>112</t>
    <phoneticPr fontId="16"/>
  </si>
  <si>
    <t>飲料</t>
    <rPh sb="0" eb="2">
      <t>インリョウ</t>
    </rPh>
    <phoneticPr fontId="16"/>
  </si>
  <si>
    <t>ビール類</t>
    <rPh sb="3" eb="4">
      <t>ルイ</t>
    </rPh>
    <phoneticPr fontId="16"/>
  </si>
  <si>
    <t>031</t>
    <phoneticPr fontId="16"/>
  </si>
  <si>
    <t>ウイスキー類</t>
    <phoneticPr fontId="3"/>
  </si>
  <si>
    <t>その他の酒類</t>
  </si>
  <si>
    <t>1129</t>
  </si>
  <si>
    <t>茶・コーヒー</t>
  </si>
  <si>
    <t>1129</t>
    <phoneticPr fontId="16"/>
  </si>
  <si>
    <t>その他の飲料</t>
  </si>
  <si>
    <t>清涼飲料</t>
  </si>
  <si>
    <t>製氷</t>
  </si>
  <si>
    <t>1131</t>
  </si>
  <si>
    <t>飼料</t>
  </si>
  <si>
    <t>1131</t>
    <phoneticPr fontId="16"/>
  </si>
  <si>
    <t>飼料・有機質肥料（別掲を除く。）</t>
    <phoneticPr fontId="16"/>
  </si>
  <si>
    <t>113</t>
    <phoneticPr fontId="16"/>
  </si>
  <si>
    <t>有機質肥料（別掲を除く。）</t>
    <phoneticPr fontId="3"/>
  </si>
  <si>
    <t>1141</t>
  </si>
  <si>
    <t>1141</t>
    <phoneticPr fontId="16"/>
  </si>
  <si>
    <t>たばこ</t>
    <phoneticPr fontId="16"/>
  </si>
  <si>
    <t>114</t>
    <phoneticPr fontId="16"/>
  </si>
  <si>
    <t>1511</t>
    <phoneticPr fontId="16"/>
  </si>
  <si>
    <t>1511</t>
  </si>
  <si>
    <t>紡績糸</t>
    <phoneticPr fontId="16"/>
  </si>
  <si>
    <t>紡績</t>
    <rPh sb="0" eb="2">
      <t>ボウセキ</t>
    </rPh>
    <phoneticPr fontId="16"/>
  </si>
  <si>
    <t>151</t>
    <phoneticPr fontId="16"/>
  </si>
  <si>
    <t>繊維工業製品</t>
  </si>
  <si>
    <t>15</t>
    <phoneticPr fontId="16"/>
  </si>
  <si>
    <t>繊維製品　</t>
    <phoneticPr fontId="16"/>
  </si>
  <si>
    <t>1512</t>
  </si>
  <si>
    <t>綿・スフ織物（合繊短繊維織物を含む。）</t>
    <phoneticPr fontId="3"/>
  </si>
  <si>
    <t>1512</t>
    <phoneticPr fontId="16"/>
  </si>
  <si>
    <t>織物</t>
  </si>
  <si>
    <t>絹・人絹織物（合繊長繊維織物を含む。）</t>
    <phoneticPr fontId="3"/>
  </si>
  <si>
    <t>その他の織物</t>
    <phoneticPr fontId="3"/>
  </si>
  <si>
    <t>1513</t>
  </si>
  <si>
    <t>ニット生地</t>
  </si>
  <si>
    <t>1513</t>
    <phoneticPr fontId="16"/>
  </si>
  <si>
    <t>1514</t>
  </si>
  <si>
    <t>染色整理</t>
  </si>
  <si>
    <t>1514</t>
    <phoneticPr fontId="16"/>
  </si>
  <si>
    <t>1519</t>
    <phoneticPr fontId="16"/>
  </si>
  <si>
    <t>その他の繊維工業製品</t>
  </si>
  <si>
    <t>その他の繊維工業製品</t>
    <rPh sb="2" eb="3">
      <t>タ</t>
    </rPh>
    <rPh sb="4" eb="6">
      <t>センイ</t>
    </rPh>
    <rPh sb="6" eb="8">
      <t>コウギョウ</t>
    </rPh>
    <rPh sb="8" eb="10">
      <t>セイヒン</t>
    </rPh>
    <phoneticPr fontId="16"/>
  </si>
  <si>
    <t>1519</t>
  </si>
  <si>
    <t>091</t>
    <phoneticPr fontId="16"/>
  </si>
  <si>
    <t>綱・網</t>
  </si>
  <si>
    <t>他に分類されない繊維工業製品</t>
    <rPh sb="0" eb="1">
      <t>タ</t>
    </rPh>
    <rPh sb="2" eb="4">
      <t>ブンルイ</t>
    </rPh>
    <rPh sb="8" eb="10">
      <t>センイ</t>
    </rPh>
    <rPh sb="10" eb="12">
      <t>コウギョウ</t>
    </rPh>
    <rPh sb="12" eb="14">
      <t>セイヒン</t>
    </rPh>
    <phoneticPr fontId="16"/>
  </si>
  <si>
    <t>1521</t>
  </si>
  <si>
    <t>織物製衣服</t>
  </si>
  <si>
    <t>1521</t>
    <phoneticPr fontId="16"/>
  </si>
  <si>
    <t>織物製・ニット製衣服</t>
    <rPh sb="0" eb="2">
      <t>オリモノ</t>
    </rPh>
    <rPh sb="2" eb="3">
      <t>セイ</t>
    </rPh>
    <rPh sb="7" eb="8">
      <t>セイ</t>
    </rPh>
    <rPh sb="8" eb="10">
      <t>イフク</t>
    </rPh>
    <phoneticPr fontId="3"/>
  </si>
  <si>
    <t>152</t>
    <phoneticPr fontId="16"/>
  </si>
  <si>
    <t>衣服・その他の繊維既製品</t>
    <rPh sb="9" eb="10">
      <t>スデ</t>
    </rPh>
    <phoneticPr fontId="16"/>
  </si>
  <si>
    <t>ニット製衣服</t>
  </si>
  <si>
    <t>1522</t>
  </si>
  <si>
    <t>099</t>
    <phoneticPr fontId="16"/>
  </si>
  <si>
    <t>その他の衣服・身の回り品</t>
  </si>
  <si>
    <t>1522</t>
    <phoneticPr fontId="16"/>
  </si>
  <si>
    <t>1529</t>
  </si>
  <si>
    <t>寝具</t>
  </si>
  <si>
    <t>1529</t>
    <phoneticPr fontId="16"/>
  </si>
  <si>
    <t>その他の繊維既製品</t>
  </si>
  <si>
    <t>じゅうたん・床敷物</t>
  </si>
  <si>
    <t>繊維製衛生材料</t>
    <phoneticPr fontId="16"/>
  </si>
  <si>
    <t>他に分類されない繊維既製品</t>
    <rPh sb="0" eb="1">
      <t>タ</t>
    </rPh>
    <rPh sb="2" eb="4">
      <t>ブンルイ</t>
    </rPh>
    <rPh sb="8" eb="10">
      <t>センイ</t>
    </rPh>
    <rPh sb="10" eb="13">
      <t>キセイヒン</t>
    </rPh>
    <phoneticPr fontId="16"/>
  </si>
  <si>
    <t>1611</t>
  </si>
  <si>
    <t>製材</t>
  </si>
  <si>
    <t>1611</t>
    <phoneticPr fontId="16"/>
  </si>
  <si>
    <t>木材</t>
    <rPh sb="0" eb="2">
      <t>モクザイ</t>
    </rPh>
    <phoneticPr fontId="3"/>
  </si>
  <si>
    <t>161</t>
    <phoneticPr fontId="16"/>
  </si>
  <si>
    <t>木材・木製品</t>
    <rPh sb="0" eb="2">
      <t>モクザイ</t>
    </rPh>
    <phoneticPr fontId="3"/>
  </si>
  <si>
    <t>16</t>
    <phoneticPr fontId="16"/>
  </si>
  <si>
    <t>合板・集成材</t>
    <rPh sb="3" eb="6">
      <t>シュウセイザイ</t>
    </rPh>
    <phoneticPr fontId="3"/>
  </si>
  <si>
    <t>木材チップ</t>
  </si>
  <si>
    <t>1619</t>
  </si>
  <si>
    <t>その他の木製品</t>
  </si>
  <si>
    <t>1619</t>
    <phoneticPr fontId="16"/>
  </si>
  <si>
    <t>建設用木製品</t>
  </si>
  <si>
    <t>他に分類されない木製品</t>
    <rPh sb="0" eb="1">
      <t>タ</t>
    </rPh>
    <rPh sb="2" eb="4">
      <t>ブンルイ</t>
    </rPh>
    <rPh sb="8" eb="11">
      <t>モクセイヒン</t>
    </rPh>
    <phoneticPr fontId="3"/>
  </si>
  <si>
    <t>1621</t>
    <phoneticPr fontId="16"/>
  </si>
  <si>
    <t>木製家具</t>
    <phoneticPr fontId="16"/>
  </si>
  <si>
    <t>家具・装備品</t>
  </si>
  <si>
    <t>162</t>
    <phoneticPr fontId="16"/>
  </si>
  <si>
    <t>金属製家具</t>
    <phoneticPr fontId="16"/>
  </si>
  <si>
    <t>木製建具</t>
  </si>
  <si>
    <t>その他の家具・装備品</t>
    <rPh sb="2" eb="3">
      <t>タ</t>
    </rPh>
    <phoneticPr fontId="16"/>
  </si>
  <si>
    <t>1631</t>
    <phoneticPr fontId="16"/>
  </si>
  <si>
    <t>パルプ</t>
  </si>
  <si>
    <t>163</t>
    <phoneticPr fontId="16"/>
  </si>
  <si>
    <t>パルプ・紙・板紙・加工紙</t>
  </si>
  <si>
    <t>021P</t>
    <phoneticPr fontId="16"/>
  </si>
  <si>
    <t>古紙</t>
  </si>
  <si>
    <t>1632</t>
    <phoneticPr fontId="16"/>
  </si>
  <si>
    <t>洋紙・和紙</t>
  </si>
  <si>
    <t>紙・板紙</t>
  </si>
  <si>
    <t>板紙</t>
  </si>
  <si>
    <t>1633</t>
    <phoneticPr fontId="16"/>
  </si>
  <si>
    <t>段ボール</t>
  </si>
  <si>
    <t>加工紙</t>
  </si>
  <si>
    <t>塗工紙・建設用加工紙</t>
  </si>
  <si>
    <t>1641</t>
    <phoneticPr fontId="16"/>
  </si>
  <si>
    <t>段ボール箱</t>
  </si>
  <si>
    <t>紙製容器</t>
  </si>
  <si>
    <t>164</t>
    <phoneticPr fontId="16"/>
  </si>
  <si>
    <t>紙加工品</t>
  </si>
  <si>
    <t>その他の紙製容器</t>
  </si>
  <si>
    <t>1649</t>
    <phoneticPr fontId="3"/>
  </si>
  <si>
    <t>1649</t>
    <phoneticPr fontId="16"/>
  </si>
  <si>
    <t>紙製衛生材料・用品</t>
  </si>
  <si>
    <t>その他の紙加工品</t>
  </si>
  <si>
    <t>その他のパルプ・紙・紙加工品</t>
    <rPh sb="2" eb="3">
      <t>タ</t>
    </rPh>
    <rPh sb="8" eb="9">
      <t>カミ</t>
    </rPh>
    <rPh sb="10" eb="11">
      <t>カミ</t>
    </rPh>
    <rPh sb="11" eb="14">
      <t>カコウヒン</t>
    </rPh>
    <phoneticPr fontId="16"/>
  </si>
  <si>
    <t>1911</t>
  </si>
  <si>
    <t>印刷・製版・製本</t>
  </si>
  <si>
    <t>1911</t>
    <phoneticPr fontId="16"/>
  </si>
  <si>
    <t>印刷・製版・製本</t>
    <rPh sb="3" eb="5">
      <t>セイハン</t>
    </rPh>
    <rPh sb="6" eb="8">
      <t>セイホン</t>
    </rPh>
    <phoneticPr fontId="16"/>
  </si>
  <si>
    <t>191</t>
    <phoneticPr fontId="16"/>
  </si>
  <si>
    <t>39</t>
    <phoneticPr fontId="16"/>
  </si>
  <si>
    <t>その他の製造工業製品（１／３）</t>
    <phoneticPr fontId="16"/>
  </si>
  <si>
    <t>2011</t>
  </si>
  <si>
    <t>化学肥料</t>
  </si>
  <si>
    <t>2011</t>
    <phoneticPr fontId="16"/>
  </si>
  <si>
    <t>201</t>
    <phoneticPr fontId="16"/>
  </si>
  <si>
    <t>20</t>
    <phoneticPr fontId="16"/>
  </si>
  <si>
    <t>化学製品  　　　  　</t>
  </si>
  <si>
    <t>2021</t>
  </si>
  <si>
    <t>ソーダ工業製品</t>
  </si>
  <si>
    <t>2021</t>
    <phoneticPr fontId="16"/>
  </si>
  <si>
    <t>202</t>
    <phoneticPr fontId="16"/>
  </si>
  <si>
    <t>無機化学工業製品</t>
    <rPh sb="4" eb="6">
      <t>コウギョウ</t>
    </rPh>
    <rPh sb="6" eb="8">
      <t>セイヒン</t>
    </rPh>
    <phoneticPr fontId="16"/>
  </si>
  <si>
    <t>ソーダ灰</t>
  </si>
  <si>
    <t>か性ソーダ</t>
  </si>
  <si>
    <t>液体塩素</t>
  </si>
  <si>
    <t>その他のソーダ工業製品</t>
  </si>
  <si>
    <t>2029</t>
  </si>
  <si>
    <t>無機顔料</t>
  </si>
  <si>
    <t>2029</t>
    <phoneticPr fontId="16"/>
  </si>
  <si>
    <t>その他の無機化学工業製品</t>
    <rPh sb="8" eb="10">
      <t>コウギョウ</t>
    </rPh>
    <phoneticPr fontId="16"/>
  </si>
  <si>
    <t>酸化チタン</t>
  </si>
  <si>
    <t>カーボンブラック</t>
  </si>
  <si>
    <t>その他の無機顔料</t>
  </si>
  <si>
    <t>圧縮ガス・液化ガス</t>
  </si>
  <si>
    <t>塩</t>
  </si>
  <si>
    <t>原塩</t>
  </si>
  <si>
    <t>032</t>
  </si>
  <si>
    <t>その他の無機化学工業製品</t>
  </si>
  <si>
    <t>2031</t>
  </si>
  <si>
    <t>石油化学基礎製品</t>
  </si>
  <si>
    <t>2031</t>
    <phoneticPr fontId="16"/>
  </si>
  <si>
    <t>石油化学系基礎製品</t>
    <rPh sb="0" eb="2">
      <t>セキユ</t>
    </rPh>
    <rPh sb="2" eb="4">
      <t>カガク</t>
    </rPh>
    <rPh sb="4" eb="5">
      <t>ケイ</t>
    </rPh>
    <rPh sb="5" eb="7">
      <t>キソ</t>
    </rPh>
    <rPh sb="7" eb="9">
      <t>セイヒン</t>
    </rPh>
    <phoneticPr fontId="16"/>
  </si>
  <si>
    <t>203</t>
    <phoneticPr fontId="16"/>
  </si>
  <si>
    <t>石油化学系基礎製品</t>
    <rPh sb="0" eb="2">
      <t>セキユ</t>
    </rPh>
    <rPh sb="4" eb="5">
      <t>ケイ</t>
    </rPh>
    <rPh sb="7" eb="9">
      <t>セイヒン</t>
    </rPh>
    <phoneticPr fontId="16"/>
  </si>
  <si>
    <t>エチレン</t>
  </si>
  <si>
    <t>プロピレン</t>
  </si>
  <si>
    <t>その他の石油化学基礎製品</t>
  </si>
  <si>
    <t>石油化学系芳香族製品</t>
  </si>
  <si>
    <t>純ベンゼン</t>
  </si>
  <si>
    <t>022</t>
  </si>
  <si>
    <t>純トルエン</t>
  </si>
  <si>
    <t>023</t>
  </si>
  <si>
    <t>キシレン</t>
  </si>
  <si>
    <t>その他の石油化学系芳香族製品</t>
  </si>
  <si>
    <t>2041</t>
    <phoneticPr fontId="16"/>
  </si>
  <si>
    <t>脂肪族中間物</t>
  </si>
  <si>
    <t>脂肪族中間物・環式中間物・合成染料・有機顔料</t>
    <rPh sb="0" eb="2">
      <t>シボウ</t>
    </rPh>
    <rPh sb="2" eb="3">
      <t>ゾク</t>
    </rPh>
    <rPh sb="3" eb="5">
      <t>チュウカン</t>
    </rPh>
    <rPh sb="5" eb="6">
      <t>ブツ</t>
    </rPh>
    <rPh sb="7" eb="8">
      <t>カン</t>
    </rPh>
    <rPh sb="8" eb="9">
      <t>シキ</t>
    </rPh>
    <rPh sb="9" eb="11">
      <t>チュウカン</t>
    </rPh>
    <rPh sb="11" eb="12">
      <t>ブツ</t>
    </rPh>
    <rPh sb="13" eb="15">
      <t>ゴウセイ</t>
    </rPh>
    <rPh sb="15" eb="17">
      <t>センリョウ</t>
    </rPh>
    <rPh sb="18" eb="20">
      <t>ユウキ</t>
    </rPh>
    <rPh sb="20" eb="22">
      <t>ガンリョウ</t>
    </rPh>
    <phoneticPr fontId="16"/>
  </si>
  <si>
    <t>204</t>
    <phoneticPr fontId="16"/>
  </si>
  <si>
    <t>有機化学工業製品（石油化学系基礎製品・合成樹脂を除く。）</t>
    <rPh sb="0" eb="2">
      <t>ユウキ</t>
    </rPh>
    <rPh sb="2" eb="4">
      <t>カガク</t>
    </rPh>
    <rPh sb="4" eb="6">
      <t>コウギョウ</t>
    </rPh>
    <rPh sb="6" eb="8">
      <t>セイヒン</t>
    </rPh>
    <rPh sb="9" eb="11">
      <t>セキユ</t>
    </rPh>
    <rPh sb="11" eb="13">
      <t>カガク</t>
    </rPh>
    <rPh sb="13" eb="14">
      <t>ケイ</t>
    </rPh>
    <rPh sb="14" eb="16">
      <t>キソ</t>
    </rPh>
    <rPh sb="16" eb="18">
      <t>セイヒン</t>
    </rPh>
    <rPh sb="19" eb="21">
      <t>ゴウセイ</t>
    </rPh>
    <rPh sb="21" eb="23">
      <t>ジュシ</t>
    </rPh>
    <phoneticPr fontId="16"/>
  </si>
  <si>
    <t>合成オクタノール・ブタノール</t>
    <phoneticPr fontId="3"/>
  </si>
  <si>
    <t>2041</t>
  </si>
  <si>
    <t>酢酸</t>
  </si>
  <si>
    <t>二塩化エチレン</t>
  </si>
  <si>
    <t>アクリロニトリル</t>
  </si>
  <si>
    <t>エチレングリコール</t>
  </si>
  <si>
    <t>016</t>
  </si>
  <si>
    <t>酢酸ビニルモノマー</t>
  </si>
  <si>
    <t>その他の脂肪族中間物</t>
  </si>
  <si>
    <t>環式中間物・合成染料・有機顔料</t>
    <rPh sb="6" eb="8">
      <t>ゴウセイ</t>
    </rPh>
    <rPh sb="8" eb="10">
      <t>センリョウ</t>
    </rPh>
    <rPh sb="11" eb="13">
      <t>ユウキ</t>
    </rPh>
    <rPh sb="13" eb="15">
      <t>ガンリョウ</t>
    </rPh>
    <phoneticPr fontId="3"/>
  </si>
  <si>
    <t>合成染料・有機顔料</t>
    <rPh sb="5" eb="7">
      <t>ユウキ</t>
    </rPh>
    <rPh sb="7" eb="9">
      <t>ガンリョウ</t>
    </rPh>
    <phoneticPr fontId="16"/>
  </si>
  <si>
    <t>スチレンモノマー</t>
  </si>
  <si>
    <t>合成石炭酸</t>
  </si>
  <si>
    <t>024</t>
  </si>
  <si>
    <t>テレフタル酸・ジメチルテレフタレート</t>
    <phoneticPr fontId="3"/>
  </si>
  <si>
    <t>025</t>
    <phoneticPr fontId="3"/>
  </si>
  <si>
    <t>カプロラクタム</t>
  </si>
  <si>
    <t>その他の環式中間物</t>
  </si>
  <si>
    <t>2042</t>
    <phoneticPr fontId="16"/>
  </si>
  <si>
    <t>合成ゴム</t>
  </si>
  <si>
    <t>2049</t>
    <phoneticPr fontId="16"/>
  </si>
  <si>
    <t>メタン誘導品</t>
  </si>
  <si>
    <t>その他の有機化学工業製品</t>
    <rPh sb="8" eb="10">
      <t>コウギョウ</t>
    </rPh>
    <phoneticPr fontId="16"/>
  </si>
  <si>
    <t>可塑剤</t>
  </si>
  <si>
    <t>その他の有機化学工業製品</t>
  </si>
  <si>
    <t>2051</t>
    <phoneticPr fontId="16"/>
  </si>
  <si>
    <t>熱硬化性樹脂</t>
  </si>
  <si>
    <t>合成樹脂</t>
  </si>
  <si>
    <t>205</t>
    <phoneticPr fontId="16"/>
  </si>
  <si>
    <t>熱可塑性樹脂</t>
  </si>
  <si>
    <t>ポリエチレン（低密度）</t>
  </si>
  <si>
    <t>2051</t>
  </si>
  <si>
    <t>ポリエチレン（高密度）</t>
  </si>
  <si>
    <t>ポリスチレン</t>
  </si>
  <si>
    <t>ポリプロピレン</t>
  </si>
  <si>
    <t>025</t>
  </si>
  <si>
    <t>塩化ビニル樹脂</t>
  </si>
  <si>
    <t>高機能性樹脂</t>
  </si>
  <si>
    <t>その他の合成樹脂</t>
  </si>
  <si>
    <t>2061</t>
    <phoneticPr fontId="16"/>
  </si>
  <si>
    <t>化学繊維</t>
    <rPh sb="0" eb="2">
      <t>カガク</t>
    </rPh>
    <rPh sb="2" eb="4">
      <t>センイ</t>
    </rPh>
    <phoneticPr fontId="3"/>
  </si>
  <si>
    <t>2061</t>
  </si>
  <si>
    <t>化学繊維</t>
  </si>
  <si>
    <t>206</t>
  </si>
  <si>
    <t>レーヨン・アセテート</t>
    <phoneticPr fontId="16"/>
  </si>
  <si>
    <t>012</t>
    <phoneticPr fontId="3"/>
  </si>
  <si>
    <t>合成繊維</t>
    <rPh sb="0" eb="2">
      <t>ゴウセイ</t>
    </rPh>
    <rPh sb="2" eb="4">
      <t>センイ</t>
    </rPh>
    <phoneticPr fontId="3"/>
  </si>
  <si>
    <t>2071</t>
    <phoneticPr fontId="16"/>
  </si>
  <si>
    <t>医薬品</t>
    <rPh sb="0" eb="3">
      <t>イヤクヒン</t>
    </rPh>
    <phoneticPr fontId="16"/>
  </si>
  <si>
    <t>207</t>
    <phoneticPr fontId="16"/>
  </si>
  <si>
    <t>2081</t>
    <phoneticPr fontId="16"/>
  </si>
  <si>
    <t>油脂加工製品・界面活性剤</t>
    <phoneticPr fontId="16"/>
  </si>
  <si>
    <t>208</t>
    <phoneticPr fontId="16"/>
  </si>
  <si>
    <t>化学最終製品（医薬品を除く。）</t>
    <rPh sb="7" eb="9">
      <t>イヤク</t>
    </rPh>
    <rPh sb="9" eb="10">
      <t>ヒン</t>
    </rPh>
    <phoneticPr fontId="16"/>
  </si>
  <si>
    <t>油脂加工製品</t>
    <phoneticPr fontId="16"/>
  </si>
  <si>
    <t>2081</t>
  </si>
  <si>
    <t>石けん・合成洗剤</t>
  </si>
  <si>
    <t>界面活性剤（石けん・合成洗剤を除く。）</t>
    <rPh sb="6" eb="7">
      <t>セッ</t>
    </rPh>
    <rPh sb="10" eb="12">
      <t>ゴウセイ</t>
    </rPh>
    <rPh sb="12" eb="14">
      <t>センザイ</t>
    </rPh>
    <rPh sb="15" eb="16">
      <t>ノゾ</t>
    </rPh>
    <phoneticPr fontId="3"/>
  </si>
  <si>
    <t>2082</t>
    <phoneticPr fontId="3"/>
  </si>
  <si>
    <t>化粧品・歯磨</t>
  </si>
  <si>
    <t>化粧品・歯磨</t>
    <rPh sb="0" eb="3">
      <t>ケショウヒン</t>
    </rPh>
    <rPh sb="4" eb="6">
      <t>ハミガ</t>
    </rPh>
    <phoneticPr fontId="3"/>
  </si>
  <si>
    <t>2083</t>
    <phoneticPr fontId="16"/>
  </si>
  <si>
    <t>2083</t>
  </si>
  <si>
    <t>塗料</t>
  </si>
  <si>
    <t>塗料・印刷インキ</t>
  </si>
  <si>
    <t>印刷インキ</t>
    <phoneticPr fontId="16"/>
  </si>
  <si>
    <t>2084</t>
    <phoneticPr fontId="16"/>
  </si>
  <si>
    <t>農薬</t>
  </si>
  <si>
    <t>2089</t>
    <phoneticPr fontId="16"/>
  </si>
  <si>
    <t>ゼラチン・接着剤</t>
  </si>
  <si>
    <t>その他の化学最終製品</t>
  </si>
  <si>
    <t>2089</t>
  </si>
  <si>
    <t>写真感光材料</t>
  </si>
  <si>
    <t>触媒</t>
  </si>
  <si>
    <t>他に分類されない化学最終製品</t>
    <rPh sb="0" eb="1">
      <t>タ</t>
    </rPh>
    <rPh sb="2" eb="4">
      <t>ブンルイ</t>
    </rPh>
    <rPh sb="8" eb="10">
      <t>カガク</t>
    </rPh>
    <rPh sb="10" eb="12">
      <t>サイシュウ</t>
    </rPh>
    <rPh sb="12" eb="14">
      <t>セイヒン</t>
    </rPh>
    <phoneticPr fontId="3"/>
  </si>
  <si>
    <t>2111</t>
  </si>
  <si>
    <t>石油製品</t>
  </si>
  <si>
    <t>2111</t>
    <phoneticPr fontId="16"/>
  </si>
  <si>
    <t>211</t>
    <phoneticPr fontId="16"/>
  </si>
  <si>
    <t>21</t>
    <phoneticPr fontId="16"/>
  </si>
  <si>
    <t>石油・石炭製品　　　</t>
  </si>
  <si>
    <t>ガソリン</t>
    <phoneticPr fontId="16"/>
  </si>
  <si>
    <t>ジェット燃料油</t>
  </si>
  <si>
    <t>灯油</t>
  </si>
  <si>
    <t>軽油</t>
  </si>
  <si>
    <t>Ａ重油</t>
  </si>
  <si>
    <t>Ｂ重油・Ｃ重油</t>
  </si>
  <si>
    <t>017</t>
  </si>
  <si>
    <t>ナフサ</t>
  </si>
  <si>
    <t>018</t>
  </si>
  <si>
    <t>液化石油ガス</t>
  </si>
  <si>
    <t>その他の石油製品</t>
  </si>
  <si>
    <t>2121</t>
  </si>
  <si>
    <t>石炭製品</t>
  </si>
  <si>
    <t>2121</t>
    <phoneticPr fontId="16"/>
  </si>
  <si>
    <t>212</t>
    <phoneticPr fontId="16"/>
  </si>
  <si>
    <t>コークス</t>
  </si>
  <si>
    <t>その他の石炭製品</t>
  </si>
  <si>
    <t>舗装材料</t>
  </si>
  <si>
    <t>2211</t>
  </si>
  <si>
    <t>プラスチック製品</t>
  </si>
  <si>
    <t>2211</t>
    <phoneticPr fontId="16"/>
  </si>
  <si>
    <t>221</t>
    <phoneticPr fontId="16"/>
  </si>
  <si>
    <t>22</t>
    <phoneticPr fontId="16"/>
  </si>
  <si>
    <t>プラスチック・ゴム製品</t>
    <rPh sb="9" eb="11">
      <t>セイヒン</t>
    </rPh>
    <phoneticPr fontId="16"/>
  </si>
  <si>
    <t>プラスチックフィルム・シート</t>
  </si>
  <si>
    <t>プラスチック板・管・棒</t>
  </si>
  <si>
    <t>プラスチック発泡製品</t>
  </si>
  <si>
    <t>工業用プラスチック製品</t>
  </si>
  <si>
    <t>強化プラスチック製品</t>
  </si>
  <si>
    <t>プラスチック製容器</t>
  </si>
  <si>
    <t>プラスチック製日用雑貨・食卓用品</t>
  </si>
  <si>
    <t>その他のプラスチック製品</t>
  </si>
  <si>
    <t>2221</t>
    <phoneticPr fontId="16"/>
  </si>
  <si>
    <t>タイヤ・チューブ</t>
  </si>
  <si>
    <t>222</t>
    <phoneticPr fontId="16"/>
  </si>
  <si>
    <t>ゴム製品</t>
  </si>
  <si>
    <t>2229</t>
  </si>
  <si>
    <t>その他のゴム製品</t>
    <rPh sb="2" eb="3">
      <t>タ</t>
    </rPh>
    <rPh sb="6" eb="8">
      <t>セイヒン</t>
    </rPh>
    <phoneticPr fontId="3"/>
  </si>
  <si>
    <t>その他のゴム製品</t>
  </si>
  <si>
    <t>2229</t>
    <phoneticPr fontId="16"/>
  </si>
  <si>
    <t>ゴム製・プラスチック製履物</t>
    <phoneticPr fontId="16"/>
  </si>
  <si>
    <t>他に分類されないゴム製品</t>
    <rPh sb="2" eb="4">
      <t>ブンルイ</t>
    </rPh>
    <phoneticPr fontId="3"/>
  </si>
  <si>
    <t>2311</t>
    <phoneticPr fontId="16"/>
  </si>
  <si>
    <t>革製履物</t>
  </si>
  <si>
    <t>231</t>
    <phoneticPr fontId="16"/>
  </si>
  <si>
    <t>なめし革・革製品・毛皮</t>
    <rPh sb="5" eb="8">
      <t>カワセイヒン</t>
    </rPh>
    <rPh sb="9" eb="11">
      <t>ケガワ</t>
    </rPh>
    <phoneticPr fontId="16"/>
  </si>
  <si>
    <t>その他の製造工業製品（２／３）</t>
    <phoneticPr fontId="16"/>
  </si>
  <si>
    <t>2312</t>
  </si>
  <si>
    <t>なめし革・革製品・毛皮（革製履物を除く。）</t>
    <rPh sb="3" eb="4">
      <t>カワ</t>
    </rPh>
    <rPh sb="5" eb="8">
      <t>カワセイヒン</t>
    </rPh>
    <rPh sb="9" eb="11">
      <t>ケガワ</t>
    </rPh>
    <rPh sb="12" eb="14">
      <t>カワセイ</t>
    </rPh>
    <rPh sb="14" eb="16">
      <t>ハキモノ</t>
    </rPh>
    <rPh sb="17" eb="18">
      <t>ノゾ</t>
    </rPh>
    <phoneticPr fontId="3"/>
  </si>
  <si>
    <t>なめし革・革製品・毛皮</t>
    <rPh sb="9" eb="11">
      <t>ケガワ</t>
    </rPh>
    <phoneticPr fontId="3"/>
  </si>
  <si>
    <t>2312</t>
    <phoneticPr fontId="16"/>
  </si>
  <si>
    <t>製革・毛皮</t>
  </si>
  <si>
    <t>（革製履物を除く。）</t>
    <rPh sb="1" eb="3">
      <t>カワセイ</t>
    </rPh>
    <rPh sb="3" eb="5">
      <t>ハキモノ</t>
    </rPh>
    <rPh sb="6" eb="7">
      <t>ノゾ</t>
    </rPh>
    <phoneticPr fontId="3"/>
  </si>
  <si>
    <t>かばん・袋物・その他の革製品</t>
  </si>
  <si>
    <t>2511</t>
  </si>
  <si>
    <t>板ガラス・安全ガラス</t>
  </si>
  <si>
    <t>2511</t>
    <phoneticPr fontId="16"/>
  </si>
  <si>
    <t>ガラス・ガラス製品</t>
  </si>
  <si>
    <t>251</t>
    <phoneticPr fontId="16"/>
  </si>
  <si>
    <t>25</t>
    <phoneticPr fontId="16"/>
  </si>
  <si>
    <t>窯業・土石製品　　</t>
  </si>
  <si>
    <t>板ガラス</t>
  </si>
  <si>
    <t>安全ガラス・複層ガラス</t>
  </si>
  <si>
    <t>ガラス繊維・同製品</t>
  </si>
  <si>
    <t>その他のガラス製品</t>
  </si>
  <si>
    <t>ガラス製加工素材</t>
  </si>
  <si>
    <t>他に分類されないガラス製品</t>
    <rPh sb="0" eb="1">
      <t>タ</t>
    </rPh>
    <rPh sb="2" eb="4">
      <t>ブンルイ</t>
    </rPh>
    <rPh sb="11" eb="13">
      <t>セイヒン</t>
    </rPh>
    <phoneticPr fontId="3"/>
  </si>
  <si>
    <t>2521</t>
  </si>
  <si>
    <t>セメント</t>
  </si>
  <si>
    <t>2521</t>
    <phoneticPr fontId="16"/>
  </si>
  <si>
    <t>セメント・セメント製品</t>
  </si>
  <si>
    <t>252</t>
    <phoneticPr fontId="16"/>
  </si>
  <si>
    <t>生コンクリート</t>
  </si>
  <si>
    <t>セメント製品</t>
  </si>
  <si>
    <t>2531</t>
  </si>
  <si>
    <t>陶磁器</t>
  </si>
  <si>
    <t>2531</t>
    <phoneticPr fontId="16"/>
  </si>
  <si>
    <t>253</t>
    <phoneticPr fontId="16"/>
  </si>
  <si>
    <t>建設用陶磁器</t>
  </si>
  <si>
    <t>工業用陶磁器</t>
  </si>
  <si>
    <t>日用陶磁器</t>
  </si>
  <si>
    <t>2591</t>
    <phoneticPr fontId="16"/>
  </si>
  <si>
    <t>耐火物</t>
  </si>
  <si>
    <t>建設用土石製品</t>
    <phoneticPr fontId="16"/>
  </si>
  <si>
    <t>259</t>
    <phoneticPr fontId="16"/>
  </si>
  <si>
    <t>その他の窯業・土石
製品</t>
    <phoneticPr fontId="16"/>
  </si>
  <si>
    <t>その他の建設用土石製品</t>
  </si>
  <si>
    <t>2599</t>
  </si>
  <si>
    <t>炭素・黒鉛製品</t>
  </si>
  <si>
    <t>2599</t>
    <phoneticPr fontId="16"/>
  </si>
  <si>
    <t>研磨材</t>
  </si>
  <si>
    <t>その他の窯業・土石製品</t>
  </si>
  <si>
    <t>2611</t>
  </si>
  <si>
    <t>銑鉄</t>
  </si>
  <si>
    <t>2611</t>
    <phoneticPr fontId="16"/>
  </si>
  <si>
    <t>銑鉄・粗鋼</t>
  </si>
  <si>
    <t>261</t>
    <phoneticPr fontId="16"/>
  </si>
  <si>
    <t>26</t>
    <phoneticPr fontId="16"/>
  </si>
  <si>
    <t>鉄鋼　　　　　　　　</t>
  </si>
  <si>
    <t>フェロアロイ</t>
  </si>
  <si>
    <t>粗鋼（転炉）</t>
  </si>
  <si>
    <t>粗鋼（電気炉）</t>
  </si>
  <si>
    <t>2612</t>
  </si>
  <si>
    <t>011P</t>
  </si>
  <si>
    <t>鉄屑</t>
  </si>
  <si>
    <t>2612</t>
    <phoneticPr fontId="16"/>
  </si>
  <si>
    <t>2621</t>
  </si>
  <si>
    <t>熱間圧延鋼材</t>
  </si>
  <si>
    <t>2621</t>
    <phoneticPr fontId="16"/>
  </si>
  <si>
    <t>262</t>
    <phoneticPr fontId="16"/>
  </si>
  <si>
    <t>鋼材</t>
  </si>
  <si>
    <t>普通鋼形鋼</t>
  </si>
  <si>
    <t>普通鋼鋼板</t>
  </si>
  <si>
    <t>普通鋼鋼帯</t>
  </si>
  <si>
    <t>普通鋼小棒</t>
  </si>
  <si>
    <t>その他の普通鋼熱間圧延鋼材</t>
  </si>
  <si>
    <t>特殊鋼熱間圧延鋼材</t>
  </si>
  <si>
    <t>熱間圧延鋼半製品</t>
    <rPh sb="0" eb="2">
      <t>ネツカン</t>
    </rPh>
    <rPh sb="2" eb="3">
      <t>アツ</t>
    </rPh>
    <rPh sb="3" eb="4">
      <t>ノ</t>
    </rPh>
    <rPh sb="4" eb="5">
      <t>ハガネ</t>
    </rPh>
    <rPh sb="5" eb="8">
      <t>ハンセイヒン</t>
    </rPh>
    <phoneticPr fontId="16"/>
  </si>
  <si>
    <t>2622</t>
  </si>
  <si>
    <t>鋼管</t>
  </si>
  <si>
    <t>2622</t>
    <phoneticPr fontId="16"/>
  </si>
  <si>
    <t>普通鋼鋼管</t>
  </si>
  <si>
    <t>特殊鋼鋼管</t>
  </si>
  <si>
    <t>2623</t>
  </si>
  <si>
    <t>冷間仕上鋼材</t>
  </si>
  <si>
    <t>2623</t>
    <phoneticPr fontId="16"/>
  </si>
  <si>
    <t>冷延・めっき鋼材</t>
  </si>
  <si>
    <t>普通鋼冷間仕上鋼材</t>
    <rPh sb="0" eb="2">
      <t>フツウ</t>
    </rPh>
    <rPh sb="2" eb="3">
      <t>コウ</t>
    </rPh>
    <rPh sb="3" eb="5">
      <t>レイカン</t>
    </rPh>
    <phoneticPr fontId="16"/>
  </si>
  <si>
    <t>特殊鋼冷間仕上鋼材</t>
    <rPh sb="0" eb="2">
      <t>トクシュ</t>
    </rPh>
    <rPh sb="2" eb="3">
      <t>コウ</t>
    </rPh>
    <phoneticPr fontId="16"/>
  </si>
  <si>
    <t>めっき鋼材</t>
  </si>
  <si>
    <t>2631</t>
  </si>
  <si>
    <t>鋳鍛鋼</t>
  </si>
  <si>
    <t>2631</t>
    <phoneticPr fontId="16"/>
  </si>
  <si>
    <t>鋳鍛造品（鉄）</t>
    <rPh sb="5" eb="6">
      <t>テツ</t>
    </rPh>
    <phoneticPr fontId="3"/>
  </si>
  <si>
    <t>263</t>
    <phoneticPr fontId="16"/>
  </si>
  <si>
    <t>鋳鍛造品（鉄）</t>
    <rPh sb="5" eb="6">
      <t>テツ</t>
    </rPh>
    <phoneticPr fontId="16"/>
  </si>
  <si>
    <t>鍛鋼</t>
  </si>
  <si>
    <t>鋳鋼</t>
  </si>
  <si>
    <t>鋳鉄管</t>
  </si>
  <si>
    <t>鋳鉄品・鍛工品（鉄）</t>
    <phoneticPr fontId="3"/>
  </si>
  <si>
    <t>鋳鉄品</t>
  </si>
  <si>
    <t>鍛工品（鉄）</t>
  </si>
  <si>
    <t>2699</t>
    <phoneticPr fontId="16"/>
  </si>
  <si>
    <t>鉄鋼シャースリット業</t>
  </si>
  <si>
    <t>その他の鉄鋼製品</t>
  </si>
  <si>
    <t>269</t>
    <phoneticPr fontId="16"/>
  </si>
  <si>
    <t>その他の鉄鋼製品</t>
    <rPh sb="2" eb="3">
      <t>タ</t>
    </rPh>
    <rPh sb="4" eb="6">
      <t>テッコウ</t>
    </rPh>
    <rPh sb="6" eb="8">
      <t>セイヒン</t>
    </rPh>
    <phoneticPr fontId="16"/>
  </si>
  <si>
    <t>2711</t>
  </si>
  <si>
    <t>銅</t>
  </si>
  <si>
    <t>2711</t>
    <phoneticPr fontId="16"/>
  </si>
  <si>
    <t>非鉄金属製錬・精製</t>
  </si>
  <si>
    <t>271</t>
    <phoneticPr fontId="16"/>
  </si>
  <si>
    <t>27</t>
    <phoneticPr fontId="16"/>
  </si>
  <si>
    <t>非鉄金属　　　　　　</t>
  </si>
  <si>
    <t>鉛・亜鉛（再生を含む。）</t>
    <phoneticPr fontId="3"/>
  </si>
  <si>
    <t>アルミニウム（再生を含む。）</t>
    <phoneticPr fontId="3"/>
  </si>
  <si>
    <t>その他の非鉄金属地金</t>
  </si>
  <si>
    <t>2712</t>
  </si>
  <si>
    <t>011P</t>
    <phoneticPr fontId="16"/>
  </si>
  <si>
    <t>非鉄金属屑</t>
  </si>
  <si>
    <t>2712</t>
    <phoneticPr fontId="16"/>
  </si>
  <si>
    <t>2721</t>
  </si>
  <si>
    <t>電線・ケーブル</t>
  </si>
  <si>
    <t>2721</t>
    <phoneticPr fontId="16"/>
  </si>
  <si>
    <t>272</t>
    <phoneticPr fontId="16"/>
  </si>
  <si>
    <t>非鉄金属加工製品</t>
  </si>
  <si>
    <t>光ファイバケーブル</t>
  </si>
  <si>
    <t>2729</t>
    <phoneticPr fontId="16"/>
  </si>
  <si>
    <t>伸銅品</t>
  </si>
  <si>
    <t>その他の非鉄金属製品</t>
  </si>
  <si>
    <t>アルミ圧延製品</t>
  </si>
  <si>
    <t>非鉄金属素形材</t>
  </si>
  <si>
    <t>核燃料</t>
  </si>
  <si>
    <t>2811</t>
  </si>
  <si>
    <t>建設用金属製品</t>
  </si>
  <si>
    <t>2811</t>
    <phoneticPr fontId="16"/>
  </si>
  <si>
    <t>281</t>
    <phoneticPr fontId="16"/>
  </si>
  <si>
    <t>建設用・建築用金属製品</t>
    <rPh sb="2" eb="3">
      <t>ヨウ</t>
    </rPh>
    <phoneticPr fontId="3"/>
  </si>
  <si>
    <t>28</t>
    <phoneticPr fontId="16"/>
  </si>
  <si>
    <t>金属製品　　　　　　</t>
  </si>
  <si>
    <t>2812</t>
  </si>
  <si>
    <t>建築用金属製品</t>
  </si>
  <si>
    <t>2812</t>
    <phoneticPr fontId="16"/>
  </si>
  <si>
    <t>2891</t>
  </si>
  <si>
    <t>ガス・石油機器・暖房・調理装置</t>
    <rPh sb="11" eb="13">
      <t>チョウリ</t>
    </rPh>
    <rPh sb="13" eb="15">
      <t>ソウチ</t>
    </rPh>
    <phoneticPr fontId="16"/>
  </si>
  <si>
    <t>2891</t>
    <phoneticPr fontId="16"/>
  </si>
  <si>
    <t>ガス・石油機器・暖房・調理装置</t>
    <rPh sb="8" eb="10">
      <t>ダンボウ</t>
    </rPh>
    <rPh sb="11" eb="13">
      <t>チョウリ</t>
    </rPh>
    <rPh sb="13" eb="15">
      <t>ソウチ</t>
    </rPh>
    <phoneticPr fontId="16"/>
  </si>
  <si>
    <t>289</t>
    <phoneticPr fontId="16"/>
  </si>
  <si>
    <t>その他の金属製品</t>
  </si>
  <si>
    <t>2899</t>
  </si>
  <si>
    <t>ボルト・ナット・リベット・スプリング</t>
    <phoneticPr fontId="16"/>
  </si>
  <si>
    <t>2899</t>
    <phoneticPr fontId="16"/>
  </si>
  <si>
    <t>金属製容器・製缶板金製品</t>
    <phoneticPr fontId="16"/>
  </si>
  <si>
    <t>配管工事附属品・粉末や金製品・道具類</t>
    <rPh sb="4" eb="6">
      <t>フゾク</t>
    </rPh>
    <phoneticPr fontId="16"/>
  </si>
  <si>
    <t>配管工事附属品</t>
    <rPh sb="4" eb="6">
      <t>フゾク</t>
    </rPh>
    <phoneticPr fontId="3"/>
  </si>
  <si>
    <t>粉末や金製品</t>
    <phoneticPr fontId="16"/>
  </si>
  <si>
    <t>033</t>
  </si>
  <si>
    <t>刃物・道具類</t>
    <phoneticPr fontId="16"/>
  </si>
  <si>
    <t>金属プレス製品</t>
  </si>
  <si>
    <t>金属線製品</t>
  </si>
  <si>
    <t>他に分類されない金属製品</t>
    <rPh sb="0" eb="1">
      <t>タ</t>
    </rPh>
    <rPh sb="2" eb="4">
      <t>ブンルイ</t>
    </rPh>
    <rPh sb="8" eb="10">
      <t>キンゾク</t>
    </rPh>
    <rPh sb="10" eb="12">
      <t>セイヒン</t>
    </rPh>
    <phoneticPr fontId="3"/>
  </si>
  <si>
    <t>2911</t>
    <phoneticPr fontId="16"/>
  </si>
  <si>
    <t>ボイラ</t>
  </si>
  <si>
    <t>ボイラ・原動機</t>
    <phoneticPr fontId="16"/>
  </si>
  <si>
    <t>291</t>
    <phoneticPr fontId="16"/>
  </si>
  <si>
    <t>はん用機械</t>
    <rPh sb="2" eb="3">
      <t>ヨウ</t>
    </rPh>
    <rPh sb="3" eb="5">
      <t>キカイ</t>
    </rPh>
    <phoneticPr fontId="16"/>
  </si>
  <si>
    <t>29</t>
    <phoneticPr fontId="16"/>
  </si>
  <si>
    <t>タービン</t>
  </si>
  <si>
    <t>原動機</t>
  </si>
  <si>
    <t>2912</t>
    <phoneticPr fontId="16"/>
  </si>
  <si>
    <t>ポンプ・圧縮機</t>
    <phoneticPr fontId="16"/>
  </si>
  <si>
    <t>2913</t>
    <phoneticPr fontId="16"/>
  </si>
  <si>
    <t>運搬機械</t>
  </si>
  <si>
    <t>2914</t>
    <phoneticPr fontId="16"/>
  </si>
  <si>
    <t>冷凍機・温湿調整装置</t>
  </si>
  <si>
    <t>2919</t>
    <phoneticPr fontId="16"/>
  </si>
  <si>
    <t>ベアリング</t>
  </si>
  <si>
    <t>その他のはん用機械</t>
    <rPh sb="2" eb="3">
      <t>タ</t>
    </rPh>
    <rPh sb="6" eb="7">
      <t>ヨウ</t>
    </rPh>
    <rPh sb="7" eb="9">
      <t>キカイ</t>
    </rPh>
    <phoneticPr fontId="16"/>
  </si>
  <si>
    <t>動力伝導装置</t>
    <rPh sb="0" eb="2">
      <t>ドウリョク</t>
    </rPh>
    <rPh sb="2" eb="4">
      <t>デンドウ</t>
    </rPh>
    <rPh sb="4" eb="6">
      <t>ソウチ</t>
    </rPh>
    <phoneticPr fontId="16"/>
  </si>
  <si>
    <t>他に分類されないはん用機械</t>
    <rPh sb="0" eb="1">
      <t>タ</t>
    </rPh>
    <rPh sb="2" eb="4">
      <t>ブンルイ</t>
    </rPh>
    <rPh sb="10" eb="11">
      <t>ヨウ</t>
    </rPh>
    <rPh sb="11" eb="13">
      <t>キカイ</t>
    </rPh>
    <phoneticPr fontId="16"/>
  </si>
  <si>
    <t>3011</t>
    <phoneticPr fontId="16"/>
  </si>
  <si>
    <t>農業用機械</t>
    <rPh sb="2" eb="3">
      <t>ヨウ</t>
    </rPh>
    <phoneticPr fontId="16"/>
  </si>
  <si>
    <t>301</t>
    <phoneticPr fontId="16"/>
  </si>
  <si>
    <t>生産用機械</t>
    <rPh sb="0" eb="2">
      <t>セイサン</t>
    </rPh>
    <rPh sb="2" eb="3">
      <t>ヨウ</t>
    </rPh>
    <rPh sb="3" eb="5">
      <t>キカイ</t>
    </rPh>
    <phoneticPr fontId="16"/>
  </si>
  <si>
    <t>30</t>
    <phoneticPr fontId="16"/>
  </si>
  <si>
    <t>3012</t>
    <phoneticPr fontId="16"/>
  </si>
  <si>
    <t>建設・鉱山機械</t>
    <rPh sb="0" eb="2">
      <t>ケンセツ</t>
    </rPh>
    <rPh sb="3" eb="5">
      <t>コウザン</t>
    </rPh>
    <phoneticPr fontId="16"/>
  </si>
  <si>
    <t>3013</t>
    <phoneticPr fontId="16"/>
  </si>
  <si>
    <t>繊維機械</t>
  </si>
  <si>
    <t>3014</t>
    <phoneticPr fontId="16"/>
  </si>
  <si>
    <t>生活関連産業用機械</t>
    <rPh sb="7" eb="9">
      <t>キカイ</t>
    </rPh>
    <phoneticPr fontId="16"/>
  </si>
  <si>
    <t>食品機械・同装置</t>
    <rPh sb="5" eb="6">
      <t>ドウ</t>
    </rPh>
    <rPh sb="6" eb="8">
      <t>ソウチ</t>
    </rPh>
    <phoneticPr fontId="16"/>
  </si>
  <si>
    <t>木材加工機械</t>
    <rPh sb="0" eb="2">
      <t>モクザイ</t>
    </rPh>
    <rPh sb="2" eb="4">
      <t>カコウ</t>
    </rPh>
    <phoneticPr fontId="16"/>
  </si>
  <si>
    <t>パルプ装置・製紙機械</t>
  </si>
  <si>
    <t>014</t>
    <phoneticPr fontId="16"/>
  </si>
  <si>
    <t>印刷・製本・紙工機械</t>
    <phoneticPr fontId="16"/>
  </si>
  <si>
    <t>包装・荷造機械</t>
    <rPh sb="0" eb="2">
      <t>ホウソウ</t>
    </rPh>
    <rPh sb="3" eb="4">
      <t>ニ</t>
    </rPh>
    <rPh sb="4" eb="5">
      <t>ヅクリ</t>
    </rPh>
    <rPh sb="5" eb="7">
      <t>キカイ</t>
    </rPh>
    <phoneticPr fontId="16"/>
  </si>
  <si>
    <t>3015</t>
    <phoneticPr fontId="16"/>
  </si>
  <si>
    <t>化学機械</t>
  </si>
  <si>
    <t>基礎素材産業用機械</t>
    <phoneticPr fontId="16"/>
  </si>
  <si>
    <t>鋳造装置・プラスチック加工機械</t>
    <phoneticPr fontId="16"/>
  </si>
  <si>
    <t>鋳造装置</t>
    <phoneticPr fontId="16"/>
  </si>
  <si>
    <t>プラスチック加工機械</t>
    <phoneticPr fontId="16"/>
  </si>
  <si>
    <t>3016</t>
    <phoneticPr fontId="16"/>
  </si>
  <si>
    <t>金属工作機械</t>
  </si>
  <si>
    <t>金属加工機械</t>
    <rPh sb="0" eb="2">
      <t>キンゾク</t>
    </rPh>
    <rPh sb="2" eb="4">
      <t>カコウ</t>
    </rPh>
    <rPh sb="4" eb="6">
      <t>キカイ</t>
    </rPh>
    <phoneticPr fontId="16"/>
  </si>
  <si>
    <t>金属加工機械</t>
  </si>
  <si>
    <t>機械工具</t>
  </si>
  <si>
    <t>3017</t>
    <phoneticPr fontId="16"/>
  </si>
  <si>
    <t>半導体製造装置</t>
  </si>
  <si>
    <t>3019</t>
    <phoneticPr fontId="16"/>
  </si>
  <si>
    <t>金型</t>
  </si>
  <si>
    <t>その他の生産用機械</t>
    <phoneticPr fontId="16"/>
  </si>
  <si>
    <t>真空装置・真空機器</t>
    <rPh sb="0" eb="2">
      <t>シンクウ</t>
    </rPh>
    <rPh sb="2" eb="4">
      <t>ソウチ</t>
    </rPh>
    <rPh sb="5" eb="7">
      <t>シンクウ</t>
    </rPh>
    <rPh sb="7" eb="9">
      <t>キキ</t>
    </rPh>
    <phoneticPr fontId="16"/>
  </si>
  <si>
    <t>ロボット</t>
    <phoneticPr fontId="3"/>
  </si>
  <si>
    <t>その他の生産用機械</t>
    <rPh sb="4" eb="7">
      <t>セイサンヨウ</t>
    </rPh>
    <rPh sb="7" eb="9">
      <t>キカイ</t>
    </rPh>
    <phoneticPr fontId="16"/>
  </si>
  <si>
    <t>3111</t>
  </si>
  <si>
    <t>複写機</t>
  </si>
  <si>
    <t>3111</t>
    <phoneticPr fontId="16"/>
  </si>
  <si>
    <t>事務用機械</t>
  </si>
  <si>
    <t>311</t>
    <phoneticPr fontId="16"/>
  </si>
  <si>
    <t>業務用機械</t>
    <rPh sb="0" eb="2">
      <t>ギョウム</t>
    </rPh>
    <rPh sb="2" eb="3">
      <t>ヨウ</t>
    </rPh>
    <rPh sb="3" eb="5">
      <t>キカイ</t>
    </rPh>
    <phoneticPr fontId="16"/>
  </si>
  <si>
    <t>31</t>
    <phoneticPr fontId="16"/>
  </si>
  <si>
    <t>その他の事務用機械</t>
  </si>
  <si>
    <t>3112</t>
  </si>
  <si>
    <t>サービス用・娯楽用機器　</t>
    <rPh sb="6" eb="9">
      <t>ゴラクヨウ</t>
    </rPh>
    <phoneticPr fontId="3"/>
  </si>
  <si>
    <t>3112</t>
    <phoneticPr fontId="16"/>
  </si>
  <si>
    <t>サービス用・娯楽用機器</t>
    <rPh sb="6" eb="9">
      <t>ゴラクヨウ</t>
    </rPh>
    <phoneticPr fontId="3"/>
  </si>
  <si>
    <t>自動販売機</t>
  </si>
  <si>
    <t>娯楽用機器</t>
  </si>
  <si>
    <t>その他のサービス用機器</t>
    <phoneticPr fontId="16"/>
  </si>
  <si>
    <t>3113</t>
    <phoneticPr fontId="16"/>
  </si>
  <si>
    <t>計測機器</t>
    <rPh sb="0" eb="2">
      <t>ケイソク</t>
    </rPh>
    <rPh sb="2" eb="4">
      <t>キキ</t>
    </rPh>
    <phoneticPr fontId="16"/>
  </si>
  <si>
    <t>3114</t>
    <phoneticPr fontId="16"/>
  </si>
  <si>
    <t>医療用機械器具</t>
  </si>
  <si>
    <t>3115</t>
    <phoneticPr fontId="16"/>
  </si>
  <si>
    <t>光学機械・レンズ</t>
    <rPh sb="0" eb="2">
      <t>コウガク</t>
    </rPh>
    <rPh sb="2" eb="4">
      <t>キカイ</t>
    </rPh>
    <phoneticPr fontId="16"/>
  </si>
  <si>
    <t>3116</t>
    <phoneticPr fontId="16"/>
  </si>
  <si>
    <t>武器</t>
  </si>
  <si>
    <t>3211</t>
    <phoneticPr fontId="16"/>
  </si>
  <si>
    <t>半導体素子</t>
  </si>
  <si>
    <t>3211</t>
  </si>
  <si>
    <t>電子デバイス</t>
    <rPh sb="0" eb="2">
      <t>デンシ</t>
    </rPh>
    <phoneticPr fontId="16"/>
  </si>
  <si>
    <t>321</t>
  </si>
  <si>
    <t>電子部品</t>
    <rPh sb="0" eb="2">
      <t>デンシ</t>
    </rPh>
    <rPh sb="2" eb="4">
      <t>ブヒン</t>
    </rPh>
    <phoneticPr fontId="16"/>
  </si>
  <si>
    <t>集積回路</t>
  </si>
  <si>
    <t>集積回路後工程</t>
    <rPh sb="0" eb="2">
      <t>シュウセキ</t>
    </rPh>
    <rPh sb="2" eb="4">
      <t>カイロ</t>
    </rPh>
    <rPh sb="4" eb="7">
      <t>アトコウテイ</t>
    </rPh>
    <phoneticPr fontId="16"/>
  </si>
  <si>
    <t>集積回路前工程</t>
    <rPh sb="0" eb="2">
      <t>シュウセキ</t>
    </rPh>
    <rPh sb="2" eb="4">
      <t>カイロ</t>
    </rPh>
    <rPh sb="4" eb="7">
      <t>マエコウテイ</t>
    </rPh>
    <phoneticPr fontId="16"/>
  </si>
  <si>
    <t>液晶パネル</t>
    <phoneticPr fontId="16"/>
  </si>
  <si>
    <t>フラットパネル・電子管</t>
    <phoneticPr fontId="3"/>
  </si>
  <si>
    <t>3299</t>
    <phoneticPr fontId="16"/>
  </si>
  <si>
    <t>記録メディア</t>
    <rPh sb="0" eb="2">
      <t>キロク</t>
    </rPh>
    <phoneticPr fontId="3"/>
  </si>
  <si>
    <t>その他の電子部品</t>
    <rPh sb="2" eb="3">
      <t>タ</t>
    </rPh>
    <rPh sb="4" eb="6">
      <t>デンシ</t>
    </rPh>
    <rPh sb="6" eb="8">
      <t>ブヒン</t>
    </rPh>
    <phoneticPr fontId="16"/>
  </si>
  <si>
    <t>329</t>
    <phoneticPr fontId="16"/>
  </si>
  <si>
    <t>電子回路</t>
    <rPh sb="0" eb="2">
      <t>デンシ</t>
    </rPh>
    <rPh sb="2" eb="4">
      <t>カイロ</t>
    </rPh>
    <phoneticPr fontId="16"/>
  </si>
  <si>
    <t>その他の電子部品</t>
    <rPh sb="6" eb="7">
      <t>ブ</t>
    </rPh>
    <phoneticPr fontId="16"/>
  </si>
  <si>
    <t>3311</t>
    <phoneticPr fontId="16"/>
  </si>
  <si>
    <t>回転電気機械</t>
  </si>
  <si>
    <t>産業用電気機器</t>
    <rPh sb="0" eb="3">
      <t>サンギョウヨウ</t>
    </rPh>
    <rPh sb="3" eb="5">
      <t>デンキ</t>
    </rPh>
    <rPh sb="5" eb="7">
      <t>キキ</t>
    </rPh>
    <phoneticPr fontId="16"/>
  </si>
  <si>
    <t>331</t>
    <phoneticPr fontId="16"/>
  </si>
  <si>
    <t>33</t>
    <phoneticPr fontId="16"/>
  </si>
  <si>
    <t>電気機械　　　　　　</t>
  </si>
  <si>
    <t>発電機器</t>
  </si>
  <si>
    <t>電動機</t>
  </si>
  <si>
    <t>3311</t>
  </si>
  <si>
    <t>変圧器・変成器</t>
  </si>
  <si>
    <t>開閉制御装置・配電盤</t>
    <phoneticPr fontId="16"/>
  </si>
  <si>
    <t>04</t>
    <phoneticPr fontId="16"/>
  </si>
  <si>
    <t>041</t>
    <phoneticPr fontId="16"/>
  </si>
  <si>
    <t>配線器具</t>
    <rPh sb="0" eb="2">
      <t>ハイセン</t>
    </rPh>
    <rPh sb="2" eb="4">
      <t>キグ</t>
    </rPh>
    <phoneticPr fontId="16"/>
  </si>
  <si>
    <t>内燃機関電装品</t>
    <rPh sb="0" eb="2">
      <t>ナイネン</t>
    </rPh>
    <rPh sb="2" eb="4">
      <t>キカン</t>
    </rPh>
    <rPh sb="4" eb="7">
      <t>デンソウヒン</t>
    </rPh>
    <phoneticPr fontId="16"/>
  </si>
  <si>
    <t>その他の産業用電気機器</t>
    <rPh sb="7" eb="9">
      <t>デンキ</t>
    </rPh>
    <rPh sb="9" eb="11">
      <t>キキ</t>
    </rPh>
    <phoneticPr fontId="16"/>
  </si>
  <si>
    <t>3321</t>
    <phoneticPr fontId="16"/>
  </si>
  <si>
    <t>民生用エアコンディショナ</t>
    <rPh sb="0" eb="2">
      <t>ミンセイ</t>
    </rPh>
    <rPh sb="2" eb="3">
      <t>ヨウ</t>
    </rPh>
    <phoneticPr fontId="16"/>
  </si>
  <si>
    <t>民生用電気機器</t>
    <rPh sb="0" eb="3">
      <t>ミンセイヨウ</t>
    </rPh>
    <rPh sb="3" eb="5">
      <t>デンキ</t>
    </rPh>
    <rPh sb="5" eb="7">
      <t>キキ</t>
    </rPh>
    <phoneticPr fontId="16"/>
  </si>
  <si>
    <t>332</t>
    <phoneticPr fontId="16"/>
  </si>
  <si>
    <t>民生用電気機器</t>
    <rPh sb="5" eb="7">
      <t>キキ</t>
    </rPh>
    <phoneticPr fontId="16"/>
  </si>
  <si>
    <t>民生用電気機器（エアコンを除く。）</t>
    <rPh sb="0" eb="2">
      <t>ミンセイ</t>
    </rPh>
    <rPh sb="2" eb="3">
      <t>ヨウ</t>
    </rPh>
    <rPh sb="3" eb="5">
      <t>デンキ</t>
    </rPh>
    <rPh sb="5" eb="7">
      <t>キキ</t>
    </rPh>
    <phoneticPr fontId="16"/>
  </si>
  <si>
    <t>3331</t>
    <phoneticPr fontId="16"/>
  </si>
  <si>
    <t>電子応用装置</t>
  </si>
  <si>
    <t>電子応用装置</t>
    <rPh sb="0" eb="2">
      <t>デンシ</t>
    </rPh>
    <rPh sb="2" eb="4">
      <t>オウヨウ</t>
    </rPh>
    <rPh sb="4" eb="6">
      <t>ソウチ</t>
    </rPh>
    <phoneticPr fontId="16"/>
  </si>
  <si>
    <t>333</t>
    <phoneticPr fontId="16"/>
  </si>
  <si>
    <t>電子応用装置・電気計測器</t>
    <rPh sb="0" eb="2">
      <t>デンシ</t>
    </rPh>
    <rPh sb="2" eb="4">
      <t>オウヨウ</t>
    </rPh>
    <rPh sb="4" eb="6">
      <t>ソウチ</t>
    </rPh>
    <rPh sb="7" eb="9">
      <t>デンキ</t>
    </rPh>
    <rPh sb="9" eb="12">
      <t>ケイソクキ</t>
    </rPh>
    <phoneticPr fontId="16"/>
  </si>
  <si>
    <t>3332</t>
    <phoneticPr fontId="16"/>
  </si>
  <si>
    <t>電気計測器</t>
  </si>
  <si>
    <t>電気計測器</t>
    <rPh sb="0" eb="2">
      <t>デンキ</t>
    </rPh>
    <rPh sb="2" eb="5">
      <t>ケイソクキ</t>
    </rPh>
    <phoneticPr fontId="16"/>
  </si>
  <si>
    <t>3399</t>
    <phoneticPr fontId="16"/>
  </si>
  <si>
    <t>電球類</t>
  </si>
  <si>
    <t>その他の電気機械</t>
    <rPh sb="2" eb="3">
      <t>タ</t>
    </rPh>
    <rPh sb="4" eb="6">
      <t>デンキ</t>
    </rPh>
    <rPh sb="6" eb="8">
      <t>キカイ</t>
    </rPh>
    <phoneticPr fontId="16"/>
  </si>
  <si>
    <t>339</t>
    <phoneticPr fontId="16"/>
  </si>
  <si>
    <t>電気照明器具</t>
  </si>
  <si>
    <t>電池</t>
  </si>
  <si>
    <t>その他の電気機械器具</t>
  </si>
  <si>
    <t>3411</t>
  </si>
  <si>
    <t>有線電気通信機器</t>
  </si>
  <si>
    <t>3411</t>
    <phoneticPr fontId="16"/>
  </si>
  <si>
    <t>通信機械</t>
  </si>
  <si>
    <t>341</t>
  </si>
  <si>
    <t>通信・映像・音響機器</t>
    <rPh sb="0" eb="2">
      <t>ツウシン</t>
    </rPh>
    <rPh sb="3" eb="5">
      <t>エイゾウ</t>
    </rPh>
    <rPh sb="6" eb="8">
      <t>オンキョウ</t>
    </rPh>
    <rPh sb="8" eb="10">
      <t>キキ</t>
    </rPh>
    <phoneticPr fontId="16"/>
  </si>
  <si>
    <t>情報通信機器</t>
    <rPh sb="0" eb="2">
      <t>ジョウホウ</t>
    </rPh>
    <rPh sb="2" eb="4">
      <t>ツウシン</t>
    </rPh>
    <rPh sb="4" eb="6">
      <t>キキ</t>
    </rPh>
    <phoneticPr fontId="16"/>
  </si>
  <si>
    <t>携帯電話機</t>
    <rPh sb="0" eb="2">
      <t>ケイタイ</t>
    </rPh>
    <rPh sb="2" eb="4">
      <t>デンワ</t>
    </rPh>
    <rPh sb="4" eb="5">
      <t>キ</t>
    </rPh>
    <phoneticPr fontId="16"/>
  </si>
  <si>
    <t>無線電気通信機器（携帯電話機を除く。）</t>
    <rPh sb="9" eb="11">
      <t>ケイタイ</t>
    </rPh>
    <rPh sb="11" eb="13">
      <t>デンワ</t>
    </rPh>
    <rPh sb="13" eb="14">
      <t>キ</t>
    </rPh>
    <phoneticPr fontId="16"/>
  </si>
  <si>
    <t>ラジオ・テレビ受信機</t>
  </si>
  <si>
    <t>その他の電気通信機器</t>
  </si>
  <si>
    <t>3412</t>
    <phoneticPr fontId="16"/>
  </si>
  <si>
    <t>3412</t>
  </si>
  <si>
    <t>ビデオ機器・デジタルカメラ</t>
    <phoneticPr fontId="16"/>
  </si>
  <si>
    <t>映像・音響機器</t>
    <rPh sb="0" eb="2">
      <t>エイゾウ</t>
    </rPh>
    <rPh sb="3" eb="5">
      <t>オンキョウ</t>
    </rPh>
    <rPh sb="5" eb="7">
      <t>キキ</t>
    </rPh>
    <phoneticPr fontId="16"/>
  </si>
  <si>
    <t>電気音響機器</t>
  </si>
  <si>
    <t>3421</t>
    <phoneticPr fontId="16"/>
  </si>
  <si>
    <t>パーソナルコンピュータ</t>
    <phoneticPr fontId="16"/>
  </si>
  <si>
    <t>電子計算機・同附属装置</t>
    <rPh sb="0" eb="2">
      <t>デンシ</t>
    </rPh>
    <rPh sb="2" eb="5">
      <t>ケイサンキ</t>
    </rPh>
    <rPh sb="6" eb="7">
      <t>ドウ</t>
    </rPh>
    <rPh sb="7" eb="9">
      <t>フゾク</t>
    </rPh>
    <rPh sb="9" eb="11">
      <t>ソウチ</t>
    </rPh>
    <phoneticPr fontId="16"/>
  </si>
  <si>
    <t>342</t>
    <phoneticPr fontId="16"/>
  </si>
  <si>
    <t>電子計算機本体（パソコンを除く。）</t>
    <rPh sb="0" eb="2">
      <t>デンシ</t>
    </rPh>
    <rPh sb="2" eb="5">
      <t>ケイサンキ</t>
    </rPh>
    <rPh sb="5" eb="7">
      <t>ホンタイ</t>
    </rPh>
    <phoneticPr fontId="16"/>
  </si>
  <si>
    <t>電子計算機附属装置</t>
    <rPh sb="5" eb="7">
      <t>フゾク</t>
    </rPh>
    <phoneticPr fontId="16"/>
  </si>
  <si>
    <t>3511</t>
    <phoneticPr fontId="16"/>
  </si>
  <si>
    <t>乗用車</t>
  </si>
  <si>
    <t>乗用車</t>
    <phoneticPr fontId="16"/>
  </si>
  <si>
    <t>351</t>
    <phoneticPr fontId="16"/>
  </si>
  <si>
    <t>乗用車</t>
    <rPh sb="0" eb="3">
      <t>ジョウヨウシャ</t>
    </rPh>
    <phoneticPr fontId="16"/>
  </si>
  <si>
    <t>35</t>
    <phoneticPr fontId="16"/>
  </si>
  <si>
    <t>3521</t>
    <phoneticPr fontId="16"/>
  </si>
  <si>
    <t>トラック・バス・その他の自動車</t>
  </si>
  <si>
    <t>352</t>
    <phoneticPr fontId="16"/>
  </si>
  <si>
    <t>その他の自動車</t>
    <rPh sb="2" eb="3">
      <t>タ</t>
    </rPh>
    <rPh sb="4" eb="7">
      <t>ジドウシャ</t>
    </rPh>
    <phoneticPr fontId="16"/>
  </si>
  <si>
    <t>3522</t>
    <phoneticPr fontId="16"/>
  </si>
  <si>
    <t>二輪自動車</t>
  </si>
  <si>
    <t>3531</t>
    <phoneticPr fontId="16"/>
  </si>
  <si>
    <t>自動車用内燃機関</t>
    <phoneticPr fontId="16"/>
  </si>
  <si>
    <t>自動車部品・同附属品</t>
    <phoneticPr fontId="16"/>
  </si>
  <si>
    <t>353</t>
    <phoneticPr fontId="16"/>
  </si>
  <si>
    <t>自動車部品</t>
  </si>
  <si>
    <t>3541</t>
    <phoneticPr fontId="16"/>
  </si>
  <si>
    <t>鋼船</t>
  </si>
  <si>
    <t>船舶・同修理</t>
  </si>
  <si>
    <t>354</t>
    <phoneticPr fontId="16"/>
  </si>
  <si>
    <t>その他の船舶</t>
  </si>
  <si>
    <t>舶用内燃機関</t>
  </si>
  <si>
    <t>101</t>
  </si>
  <si>
    <t>船舶修理</t>
  </si>
  <si>
    <t>3591</t>
    <phoneticPr fontId="16"/>
  </si>
  <si>
    <t>鉄道車両</t>
  </si>
  <si>
    <t>鉄道車両・同修理</t>
  </si>
  <si>
    <t>359</t>
    <phoneticPr fontId="16"/>
  </si>
  <si>
    <t>その他の輸送機械・同修理</t>
  </si>
  <si>
    <t>鉄道車両修理</t>
  </si>
  <si>
    <t>3592</t>
    <phoneticPr fontId="16"/>
  </si>
  <si>
    <t>航空機</t>
  </si>
  <si>
    <t>航空機・同修理</t>
  </si>
  <si>
    <t>航空機修理</t>
  </si>
  <si>
    <t>3599</t>
    <phoneticPr fontId="16"/>
  </si>
  <si>
    <t>自転車</t>
  </si>
  <si>
    <t>その他の輸送機械</t>
  </si>
  <si>
    <t>産業用運搬車両</t>
  </si>
  <si>
    <t>他に分類されない輸送機械</t>
    <rPh sb="0" eb="1">
      <t>タ</t>
    </rPh>
    <rPh sb="2" eb="4">
      <t>ブンルイ</t>
    </rPh>
    <rPh sb="8" eb="10">
      <t>ユソウ</t>
    </rPh>
    <rPh sb="10" eb="12">
      <t>キカイ</t>
    </rPh>
    <phoneticPr fontId="3"/>
  </si>
  <si>
    <t>3911</t>
  </si>
  <si>
    <t>がん具</t>
    <phoneticPr fontId="16"/>
  </si>
  <si>
    <t>3911</t>
    <phoneticPr fontId="16"/>
  </si>
  <si>
    <t>がん具・運動用品</t>
    <rPh sb="2" eb="3">
      <t>グ</t>
    </rPh>
    <rPh sb="4" eb="6">
      <t>ウンドウ</t>
    </rPh>
    <rPh sb="6" eb="8">
      <t>ヨウヒン</t>
    </rPh>
    <phoneticPr fontId="16"/>
  </si>
  <si>
    <t>391</t>
    <phoneticPr fontId="16"/>
  </si>
  <si>
    <t>その他の製造工業製品（３／３）</t>
    <phoneticPr fontId="16"/>
  </si>
  <si>
    <t>運動用品</t>
  </si>
  <si>
    <t>3919</t>
  </si>
  <si>
    <t>身辺細貨品</t>
  </si>
  <si>
    <t>3919</t>
    <phoneticPr fontId="16"/>
  </si>
  <si>
    <t>その他の製造工業製品</t>
    <rPh sb="2" eb="3">
      <t>タ</t>
    </rPh>
    <rPh sb="4" eb="6">
      <t>セイゾウ</t>
    </rPh>
    <rPh sb="6" eb="8">
      <t>コウギョウ</t>
    </rPh>
    <rPh sb="8" eb="10">
      <t>セイヒン</t>
    </rPh>
    <phoneticPr fontId="16"/>
  </si>
  <si>
    <t>時計</t>
  </si>
  <si>
    <t>楽器</t>
  </si>
  <si>
    <t>筆記具・文具</t>
  </si>
  <si>
    <t>051</t>
  </si>
  <si>
    <t>畳・わら加工品</t>
  </si>
  <si>
    <t>06</t>
    <phoneticPr fontId="16"/>
  </si>
  <si>
    <t>情報記録物</t>
  </si>
  <si>
    <t>3921</t>
    <phoneticPr fontId="16"/>
  </si>
  <si>
    <t>再生資源回収・加工処理</t>
    <rPh sb="0" eb="2">
      <t>サイセイ</t>
    </rPh>
    <rPh sb="2" eb="4">
      <t>シゲン</t>
    </rPh>
    <rPh sb="4" eb="6">
      <t>カイシュウ</t>
    </rPh>
    <rPh sb="7" eb="9">
      <t>カコウ</t>
    </rPh>
    <rPh sb="9" eb="11">
      <t>ショリ</t>
    </rPh>
    <phoneticPr fontId="16"/>
  </si>
  <si>
    <t>392</t>
    <phoneticPr fontId="16"/>
  </si>
  <si>
    <t>4111</t>
  </si>
  <si>
    <t>住宅建築（木造）</t>
  </si>
  <si>
    <t>4111</t>
    <phoneticPr fontId="16"/>
  </si>
  <si>
    <t>住宅建築</t>
  </si>
  <si>
    <t>411</t>
    <phoneticPr fontId="16"/>
  </si>
  <si>
    <t>建築</t>
    <phoneticPr fontId="16"/>
  </si>
  <si>
    <t>41</t>
    <phoneticPr fontId="16"/>
  </si>
  <si>
    <t>建設　　　　　　　　</t>
  </si>
  <si>
    <t>住宅建築（非木造）</t>
  </si>
  <si>
    <t>4112</t>
  </si>
  <si>
    <t>非住宅建築（木造）</t>
  </si>
  <si>
    <t>4112</t>
    <phoneticPr fontId="16"/>
  </si>
  <si>
    <t>非住宅建築</t>
  </si>
  <si>
    <t>非住宅建築（非木造）</t>
  </si>
  <si>
    <t>4121</t>
  </si>
  <si>
    <t>建設補修</t>
  </si>
  <si>
    <t>4121</t>
    <phoneticPr fontId="16"/>
  </si>
  <si>
    <t>412</t>
    <phoneticPr fontId="16"/>
  </si>
  <si>
    <t>4131</t>
  </si>
  <si>
    <t>道路関係公共事業</t>
  </si>
  <si>
    <t>4131</t>
    <phoneticPr fontId="16"/>
  </si>
  <si>
    <t>公共事業</t>
  </si>
  <si>
    <t>413</t>
    <phoneticPr fontId="16"/>
  </si>
  <si>
    <t>公共事業</t>
    <rPh sb="0" eb="2">
      <t>コウキョウ</t>
    </rPh>
    <rPh sb="2" eb="4">
      <t>ジギョウ</t>
    </rPh>
    <phoneticPr fontId="16"/>
  </si>
  <si>
    <t>河川・下水道・その他の公共事業</t>
  </si>
  <si>
    <t>農林関係公共事業</t>
  </si>
  <si>
    <t>4191</t>
    <phoneticPr fontId="16"/>
  </si>
  <si>
    <t>鉄道軌道建設</t>
  </si>
  <si>
    <t>その他の土木建設</t>
  </si>
  <si>
    <t>419</t>
    <phoneticPr fontId="16"/>
  </si>
  <si>
    <t>その他の土木建設</t>
    <rPh sb="2" eb="3">
      <t>タ</t>
    </rPh>
    <rPh sb="4" eb="6">
      <t>ドボク</t>
    </rPh>
    <rPh sb="6" eb="8">
      <t>ケンセツ</t>
    </rPh>
    <phoneticPr fontId="16"/>
  </si>
  <si>
    <t>4191</t>
  </si>
  <si>
    <t>電力施設建設</t>
  </si>
  <si>
    <t>電気通信施設建設</t>
  </si>
  <si>
    <t>4611</t>
    <phoneticPr fontId="3"/>
  </si>
  <si>
    <t>事業用電力</t>
  </si>
  <si>
    <t>4611</t>
    <phoneticPr fontId="16"/>
  </si>
  <si>
    <t>電力</t>
  </si>
  <si>
    <t>461</t>
    <phoneticPr fontId="16"/>
  </si>
  <si>
    <t>46</t>
    <phoneticPr fontId="16"/>
  </si>
  <si>
    <t>電力・ガス・熱供給</t>
    <phoneticPr fontId="3"/>
  </si>
  <si>
    <t>事業用火力発電</t>
  </si>
  <si>
    <t>事業用発電（火力発電を除く。）</t>
    <rPh sb="6" eb="8">
      <t>カリョク</t>
    </rPh>
    <rPh sb="8" eb="10">
      <t>ハツデン</t>
    </rPh>
    <rPh sb="11" eb="12">
      <t>ノゾ</t>
    </rPh>
    <phoneticPr fontId="3"/>
  </si>
  <si>
    <t>自家発電</t>
  </si>
  <si>
    <t>4621</t>
    <phoneticPr fontId="3"/>
  </si>
  <si>
    <t>都市ガス</t>
  </si>
  <si>
    <t>4621</t>
    <phoneticPr fontId="16"/>
  </si>
  <si>
    <t>462</t>
    <phoneticPr fontId="16"/>
  </si>
  <si>
    <t>ガス・熱供給</t>
  </si>
  <si>
    <t>4622</t>
    <phoneticPr fontId="3"/>
  </si>
  <si>
    <t>熱供給業</t>
  </si>
  <si>
    <t>4622</t>
    <phoneticPr fontId="16"/>
  </si>
  <si>
    <t>4711</t>
    <phoneticPr fontId="3"/>
  </si>
  <si>
    <t>上水道・簡易水道</t>
  </si>
  <si>
    <t>4711</t>
    <phoneticPr fontId="16"/>
  </si>
  <si>
    <t>水道</t>
  </si>
  <si>
    <t>471</t>
    <phoneticPr fontId="16"/>
  </si>
  <si>
    <t>47</t>
    <phoneticPr fontId="16"/>
  </si>
  <si>
    <t>工業用水</t>
  </si>
  <si>
    <t>下水道★★</t>
  </si>
  <si>
    <t>4811</t>
    <phoneticPr fontId="16"/>
  </si>
  <si>
    <t>廃棄物処理（公営）★★</t>
  </si>
  <si>
    <t>廃棄物処理</t>
  </si>
  <si>
    <t>481</t>
    <phoneticPr fontId="16"/>
  </si>
  <si>
    <t>48</t>
    <phoneticPr fontId="16"/>
  </si>
  <si>
    <t>廃棄物処理</t>
    <phoneticPr fontId="3"/>
  </si>
  <si>
    <t>5111</t>
  </si>
  <si>
    <t>卸売</t>
  </si>
  <si>
    <t>5111</t>
    <phoneticPr fontId="16"/>
  </si>
  <si>
    <t>511</t>
    <phoneticPr fontId="16"/>
  </si>
  <si>
    <t>商業</t>
  </si>
  <si>
    <t>51</t>
    <phoneticPr fontId="16"/>
  </si>
  <si>
    <t>5112</t>
  </si>
  <si>
    <t>小売</t>
  </si>
  <si>
    <t>5112</t>
    <phoneticPr fontId="16"/>
  </si>
  <si>
    <t>5311</t>
    <phoneticPr fontId="3"/>
  </si>
  <si>
    <t>金融</t>
  </si>
  <si>
    <t>5311</t>
    <phoneticPr fontId="16"/>
  </si>
  <si>
    <t>531</t>
    <phoneticPr fontId="16"/>
  </si>
  <si>
    <t>53</t>
    <phoneticPr fontId="16"/>
  </si>
  <si>
    <t>金融・保険　　　　　</t>
  </si>
  <si>
    <t>公的金融（ＦＩＳＩＭ）</t>
    <phoneticPr fontId="16"/>
  </si>
  <si>
    <t>民間金融（ＦＩＳＩＭ）</t>
    <phoneticPr fontId="16"/>
  </si>
  <si>
    <t>公的金融（手数料）</t>
  </si>
  <si>
    <t>民間金融（手数料）</t>
  </si>
  <si>
    <t>5312</t>
    <phoneticPr fontId="3"/>
  </si>
  <si>
    <t>生命保険</t>
  </si>
  <si>
    <t>5312</t>
    <phoneticPr fontId="16"/>
  </si>
  <si>
    <t>保険</t>
  </si>
  <si>
    <t>損害保険</t>
  </si>
  <si>
    <t>5511</t>
    <phoneticPr fontId="3"/>
  </si>
  <si>
    <t>不動産仲介・管理業</t>
  </si>
  <si>
    <t>5511</t>
    <phoneticPr fontId="16"/>
  </si>
  <si>
    <t>不動産仲介及び賃貸</t>
  </si>
  <si>
    <t>551</t>
    <phoneticPr fontId="16"/>
  </si>
  <si>
    <t>55</t>
    <phoneticPr fontId="16"/>
  </si>
  <si>
    <t>不動産　　　　　　　</t>
  </si>
  <si>
    <t>不動産賃貸業</t>
  </si>
  <si>
    <t>5521</t>
  </si>
  <si>
    <t>住宅賃貸料</t>
    <phoneticPr fontId="16"/>
  </si>
  <si>
    <t>5521</t>
    <phoneticPr fontId="16"/>
  </si>
  <si>
    <t>住宅賃貸料</t>
  </si>
  <si>
    <t>552</t>
    <phoneticPr fontId="16"/>
  </si>
  <si>
    <t>5531</t>
  </si>
  <si>
    <t>住宅賃貸料（帰属家賃）</t>
    <rPh sb="0" eb="2">
      <t>ジュウタク</t>
    </rPh>
    <rPh sb="2" eb="5">
      <t>チンタイリョウ</t>
    </rPh>
    <rPh sb="6" eb="8">
      <t>キゾク</t>
    </rPh>
    <rPh sb="8" eb="10">
      <t>ヤチン</t>
    </rPh>
    <phoneticPr fontId="16"/>
  </si>
  <si>
    <t>5531</t>
    <phoneticPr fontId="16"/>
  </si>
  <si>
    <t>553</t>
    <phoneticPr fontId="16"/>
  </si>
  <si>
    <t>5711</t>
    <phoneticPr fontId="16"/>
  </si>
  <si>
    <t>鉄道旅客輸送</t>
  </si>
  <si>
    <t>571</t>
    <phoneticPr fontId="16"/>
  </si>
  <si>
    <t>鉄道輸送</t>
  </si>
  <si>
    <t>57</t>
    <phoneticPr fontId="16"/>
  </si>
  <si>
    <t>運輸・郵便　　　</t>
    <rPh sb="3" eb="5">
      <t>ユウビン</t>
    </rPh>
    <phoneticPr fontId="3"/>
  </si>
  <si>
    <t>5712</t>
    <phoneticPr fontId="3"/>
  </si>
  <si>
    <t>鉄道貨物輸送</t>
  </si>
  <si>
    <t>5712</t>
    <phoneticPr fontId="16"/>
  </si>
  <si>
    <t>5721</t>
    <phoneticPr fontId="3"/>
  </si>
  <si>
    <t>バス</t>
  </si>
  <si>
    <t>5721</t>
    <phoneticPr fontId="16"/>
  </si>
  <si>
    <t>道路旅客輸送</t>
  </si>
  <si>
    <t>572</t>
    <phoneticPr fontId="16"/>
  </si>
  <si>
    <t>道路輸送（自家輸送を除く。）</t>
    <rPh sb="7" eb="9">
      <t>ユソウ</t>
    </rPh>
    <phoneticPr fontId="16"/>
  </si>
  <si>
    <t>ハイヤー・タクシー</t>
  </si>
  <si>
    <t>5722</t>
    <phoneticPr fontId="3"/>
  </si>
  <si>
    <t>道路貨物輸送（自家輸送を除く。）</t>
    <rPh sb="7" eb="9">
      <t>ジカ</t>
    </rPh>
    <rPh sb="9" eb="11">
      <t>ユソウ</t>
    </rPh>
    <phoneticPr fontId="16"/>
  </si>
  <si>
    <t>5722</t>
    <phoneticPr fontId="16"/>
  </si>
  <si>
    <t>5741</t>
    <phoneticPr fontId="3"/>
  </si>
  <si>
    <t>外洋輸送</t>
  </si>
  <si>
    <t>5741</t>
    <phoneticPr fontId="16"/>
  </si>
  <si>
    <t>574</t>
    <phoneticPr fontId="16"/>
  </si>
  <si>
    <t>水運</t>
  </si>
  <si>
    <t>5742</t>
    <phoneticPr fontId="3"/>
  </si>
  <si>
    <t>沿海・内水面輸送</t>
  </si>
  <si>
    <t>5742</t>
    <phoneticPr fontId="16"/>
  </si>
  <si>
    <t>沿海・内水面旅客輸送</t>
  </si>
  <si>
    <t>沿海・内水面貨物輸送</t>
  </si>
  <si>
    <t>5743</t>
    <phoneticPr fontId="3"/>
  </si>
  <si>
    <t>港湾運送</t>
  </si>
  <si>
    <t>5743</t>
    <phoneticPr fontId="16"/>
  </si>
  <si>
    <t>5751</t>
    <phoneticPr fontId="3"/>
  </si>
  <si>
    <t>航空輸送</t>
  </si>
  <si>
    <t>5751</t>
    <phoneticPr fontId="16"/>
  </si>
  <si>
    <t>575</t>
    <phoneticPr fontId="16"/>
  </si>
  <si>
    <t>国際航空輸送</t>
  </si>
  <si>
    <t>5751</t>
  </si>
  <si>
    <t>国内航空旅客輸送</t>
  </si>
  <si>
    <t>国内航空貨物輸送</t>
  </si>
  <si>
    <t>航空機使用事業</t>
  </si>
  <si>
    <t>5761</t>
    <phoneticPr fontId="3"/>
  </si>
  <si>
    <t>貨物利用運送</t>
    <rPh sb="2" eb="4">
      <t>リヨウ</t>
    </rPh>
    <rPh sb="4" eb="6">
      <t>ウンソウ</t>
    </rPh>
    <phoneticPr fontId="16"/>
  </si>
  <si>
    <t>5761</t>
    <phoneticPr fontId="16"/>
  </si>
  <si>
    <t>576</t>
    <phoneticPr fontId="16"/>
  </si>
  <si>
    <t>5771</t>
    <phoneticPr fontId="3"/>
  </si>
  <si>
    <t>倉庫</t>
  </si>
  <si>
    <t>5771</t>
    <phoneticPr fontId="16"/>
  </si>
  <si>
    <t>577</t>
    <phoneticPr fontId="16"/>
  </si>
  <si>
    <t>5781</t>
    <phoneticPr fontId="3"/>
  </si>
  <si>
    <t>こん包</t>
  </si>
  <si>
    <t>5781</t>
    <phoneticPr fontId="16"/>
  </si>
  <si>
    <t>578</t>
    <phoneticPr fontId="16"/>
  </si>
  <si>
    <t>運輸附帯サービス</t>
    <rPh sb="2" eb="4">
      <t>フタイ</t>
    </rPh>
    <phoneticPr fontId="3"/>
  </si>
  <si>
    <t>5789</t>
  </si>
  <si>
    <t>道路輸送施設提供</t>
  </si>
  <si>
    <t>5789</t>
    <phoneticPr fontId="16"/>
  </si>
  <si>
    <t>その他の運輸附帯サービス</t>
    <rPh sb="6" eb="8">
      <t>フタイ</t>
    </rPh>
    <phoneticPr fontId="3"/>
  </si>
  <si>
    <t>水運施設管理（国公立）★★</t>
    <rPh sb="7" eb="10">
      <t>コッコウリツ</t>
    </rPh>
    <phoneticPr fontId="3"/>
  </si>
  <si>
    <t>水運施設管理</t>
    <phoneticPr fontId="3"/>
  </si>
  <si>
    <t>水運附帯サービス</t>
    <rPh sb="2" eb="4">
      <t>フタイ</t>
    </rPh>
    <phoneticPr fontId="16"/>
  </si>
  <si>
    <t>航空施設管理（公営）★★</t>
    <phoneticPr fontId="3"/>
  </si>
  <si>
    <t>061</t>
  </si>
  <si>
    <t>航空施設管理</t>
    <phoneticPr fontId="3"/>
  </si>
  <si>
    <t>5789</t>
    <phoneticPr fontId="3"/>
  </si>
  <si>
    <t>07</t>
    <phoneticPr fontId="3"/>
  </si>
  <si>
    <t>071</t>
    <phoneticPr fontId="3"/>
  </si>
  <si>
    <t>航空附帯サービス</t>
    <rPh sb="2" eb="4">
      <t>フタイ</t>
    </rPh>
    <phoneticPr fontId="16"/>
  </si>
  <si>
    <t>旅行・その他の運輸附帯サービス</t>
    <rPh sb="9" eb="11">
      <t>フタイ</t>
    </rPh>
    <phoneticPr fontId="16"/>
  </si>
  <si>
    <t>5791</t>
    <phoneticPr fontId="16"/>
  </si>
  <si>
    <t>郵便・信書便</t>
    <rPh sb="3" eb="5">
      <t>シンショ</t>
    </rPh>
    <rPh sb="5" eb="6">
      <t>ビン</t>
    </rPh>
    <phoneticPr fontId="16"/>
  </si>
  <si>
    <t>579</t>
    <phoneticPr fontId="16"/>
  </si>
  <si>
    <t>5911</t>
    <phoneticPr fontId="16"/>
  </si>
  <si>
    <t>固定電気通信</t>
    <rPh sb="0" eb="2">
      <t>コテイ</t>
    </rPh>
    <rPh sb="2" eb="4">
      <t>デンキ</t>
    </rPh>
    <rPh sb="4" eb="6">
      <t>ツウシン</t>
    </rPh>
    <phoneticPr fontId="16"/>
  </si>
  <si>
    <t>通信</t>
    <phoneticPr fontId="3"/>
  </si>
  <si>
    <t>591</t>
    <phoneticPr fontId="16"/>
  </si>
  <si>
    <t>通信</t>
    <rPh sb="0" eb="2">
      <t>ツウシン</t>
    </rPh>
    <phoneticPr fontId="16"/>
  </si>
  <si>
    <t>59</t>
    <phoneticPr fontId="16"/>
  </si>
  <si>
    <t>情報通信</t>
    <rPh sb="0" eb="2">
      <t>ジョウホウ</t>
    </rPh>
    <rPh sb="2" eb="4">
      <t>ツウシン</t>
    </rPh>
    <phoneticPr fontId="16"/>
  </si>
  <si>
    <t>移動電気通信</t>
    <rPh sb="0" eb="2">
      <t>イドウ</t>
    </rPh>
    <rPh sb="2" eb="4">
      <t>デンキ</t>
    </rPh>
    <rPh sb="4" eb="6">
      <t>ツウシン</t>
    </rPh>
    <phoneticPr fontId="16"/>
  </si>
  <si>
    <t>5911</t>
    <phoneticPr fontId="3"/>
  </si>
  <si>
    <t>電気通信に附帯するサービス</t>
    <rPh sb="0" eb="2">
      <t>デンキ</t>
    </rPh>
    <rPh sb="5" eb="7">
      <t>フタイ</t>
    </rPh>
    <phoneticPr fontId="3"/>
  </si>
  <si>
    <t>5921</t>
    <phoneticPr fontId="3"/>
  </si>
  <si>
    <t>公共放送</t>
  </si>
  <si>
    <t>5921</t>
    <phoneticPr fontId="16"/>
  </si>
  <si>
    <t>放送</t>
  </si>
  <si>
    <t>592</t>
    <phoneticPr fontId="16"/>
  </si>
  <si>
    <t>民間放送</t>
  </si>
  <si>
    <t>有線放送</t>
  </si>
  <si>
    <t>5931</t>
    <phoneticPr fontId="16"/>
  </si>
  <si>
    <t>情報サービス</t>
  </si>
  <si>
    <t>情報サービス</t>
    <rPh sb="0" eb="2">
      <t>ジョウホウ</t>
    </rPh>
    <phoneticPr fontId="16"/>
  </si>
  <si>
    <t>593</t>
    <phoneticPr fontId="16"/>
  </si>
  <si>
    <t>ソフトウェア業</t>
  </si>
  <si>
    <t>情報処理・提供サービス</t>
  </si>
  <si>
    <t>5941</t>
    <phoneticPr fontId="16"/>
  </si>
  <si>
    <t>インターネット附随サービス</t>
    <rPh sb="7" eb="9">
      <t>フズイ</t>
    </rPh>
    <phoneticPr fontId="16"/>
  </si>
  <si>
    <t>594</t>
    <phoneticPr fontId="16"/>
  </si>
  <si>
    <t>5951</t>
    <phoneticPr fontId="16"/>
  </si>
  <si>
    <t>映像・音声・文字情報制作（新聞・出版を除く。）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rPh sb="13" eb="15">
      <t>シンブン</t>
    </rPh>
    <rPh sb="16" eb="18">
      <t>シュッパン</t>
    </rPh>
    <rPh sb="19" eb="20">
      <t>ノゾ</t>
    </rPh>
    <phoneticPr fontId="16"/>
  </si>
  <si>
    <t>映像・音声・文字情報制作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phoneticPr fontId="16"/>
  </si>
  <si>
    <t>595</t>
    <phoneticPr fontId="16"/>
  </si>
  <si>
    <t>新聞</t>
    <rPh sb="0" eb="2">
      <t>シンブン</t>
    </rPh>
    <phoneticPr fontId="16"/>
  </si>
  <si>
    <t>出版</t>
    <rPh sb="0" eb="2">
      <t>シュッパン</t>
    </rPh>
    <phoneticPr fontId="16"/>
  </si>
  <si>
    <t>6111</t>
  </si>
  <si>
    <t>公務（中央）★★</t>
  </si>
  <si>
    <t>6111</t>
    <phoneticPr fontId="16"/>
  </si>
  <si>
    <t>公務（中央）</t>
  </si>
  <si>
    <t>611</t>
    <phoneticPr fontId="16"/>
  </si>
  <si>
    <t>61</t>
    <phoneticPr fontId="16"/>
  </si>
  <si>
    <t>公務　　　　　　　　</t>
  </si>
  <si>
    <t>6112</t>
  </si>
  <si>
    <t>公務（地方）★★</t>
  </si>
  <si>
    <t>6112</t>
    <phoneticPr fontId="16"/>
  </si>
  <si>
    <t>公務（地方）</t>
  </si>
  <si>
    <t>6311</t>
    <phoneticPr fontId="3"/>
  </si>
  <si>
    <t>学校教育（国公立）★★</t>
  </si>
  <si>
    <t>6311</t>
    <phoneticPr fontId="16"/>
  </si>
  <si>
    <t>学校教育</t>
  </si>
  <si>
    <t>631</t>
    <phoneticPr fontId="16"/>
  </si>
  <si>
    <t>63</t>
    <phoneticPr fontId="16"/>
  </si>
  <si>
    <t>教育・研究　　　　　</t>
  </si>
  <si>
    <t>学校教育（私立）★</t>
  </si>
  <si>
    <t>6311</t>
  </si>
  <si>
    <t>学校給食（国公立）★★</t>
  </si>
  <si>
    <t>学校給食（私立）★</t>
  </si>
  <si>
    <t>6312</t>
  </si>
  <si>
    <t>社会教育（国公立）★★</t>
  </si>
  <si>
    <t>6312</t>
    <phoneticPr fontId="16"/>
  </si>
  <si>
    <t>社会教育・その他の教育</t>
    <phoneticPr fontId="16"/>
  </si>
  <si>
    <t>社会教育（非営利）★</t>
  </si>
  <si>
    <t>その他の教育訓練機関（国公立）★★</t>
    <phoneticPr fontId="16"/>
  </si>
  <si>
    <t>その他の教育訓練機関</t>
    <phoneticPr fontId="3"/>
  </si>
  <si>
    <t>6321</t>
  </si>
  <si>
    <t>自然科学研究機関（国公立）★★</t>
  </si>
  <si>
    <t>6321</t>
    <phoneticPr fontId="16"/>
  </si>
  <si>
    <t>学術研究機関</t>
  </si>
  <si>
    <t>632</t>
    <phoneticPr fontId="16"/>
  </si>
  <si>
    <t>研究</t>
  </si>
  <si>
    <t>人文・社会科学研究機関（国公立）★★</t>
    <rPh sb="3" eb="5">
      <t>シャカイ</t>
    </rPh>
    <phoneticPr fontId="3"/>
  </si>
  <si>
    <t>自然科学研究機関（非営利）★</t>
  </si>
  <si>
    <t>人文・社会科学研究機関（非営利）★</t>
    <rPh sb="3" eb="5">
      <t>シャカイ</t>
    </rPh>
    <phoneticPr fontId="3"/>
  </si>
  <si>
    <t>自然科学研究機関</t>
    <phoneticPr fontId="3"/>
  </si>
  <si>
    <t>人文・社会科学研究機関</t>
    <rPh sb="3" eb="5">
      <t>シャカイ</t>
    </rPh>
    <phoneticPr fontId="3"/>
  </si>
  <si>
    <t>6322</t>
    <phoneticPr fontId="3"/>
  </si>
  <si>
    <t>企業内研究開発</t>
  </si>
  <si>
    <t>6322</t>
    <phoneticPr fontId="16"/>
  </si>
  <si>
    <t>6411</t>
  </si>
  <si>
    <t>医療（入院診療）</t>
    <rPh sb="3" eb="5">
      <t>ニュウイン</t>
    </rPh>
    <rPh sb="5" eb="7">
      <t>シンリョウ</t>
    </rPh>
    <phoneticPr fontId="16"/>
  </si>
  <si>
    <t>6411</t>
    <phoneticPr fontId="16"/>
  </si>
  <si>
    <t>医療</t>
    <rPh sb="0" eb="2">
      <t>イリョウ</t>
    </rPh>
    <phoneticPr fontId="16"/>
  </si>
  <si>
    <t>641</t>
    <phoneticPr fontId="16"/>
  </si>
  <si>
    <t>64</t>
    <phoneticPr fontId="16"/>
  </si>
  <si>
    <t>医療・福祉</t>
    <rPh sb="0" eb="2">
      <t>イリョウ</t>
    </rPh>
    <rPh sb="3" eb="5">
      <t>フクシ</t>
    </rPh>
    <phoneticPr fontId="16"/>
  </si>
  <si>
    <t>医療（入院外診療）</t>
    <rPh sb="3" eb="5">
      <t>ニュウイン</t>
    </rPh>
    <rPh sb="5" eb="6">
      <t>ガイ</t>
    </rPh>
    <rPh sb="6" eb="8">
      <t>シンリョウ</t>
    </rPh>
    <phoneticPr fontId="16"/>
  </si>
  <si>
    <t>医療（歯科診療）</t>
    <rPh sb="3" eb="5">
      <t>シカ</t>
    </rPh>
    <rPh sb="5" eb="7">
      <t>シンリョウ</t>
    </rPh>
    <phoneticPr fontId="16"/>
  </si>
  <si>
    <t>6411</t>
    <phoneticPr fontId="3"/>
  </si>
  <si>
    <t>医療（調剤）</t>
    <rPh sb="0" eb="2">
      <t>イリョウ</t>
    </rPh>
    <rPh sb="3" eb="5">
      <t>チョウザイ</t>
    </rPh>
    <phoneticPr fontId="3"/>
  </si>
  <si>
    <t>医療（その他の医療サービス）</t>
    <rPh sb="0" eb="2">
      <t>イリョウ</t>
    </rPh>
    <rPh sb="5" eb="6">
      <t>タ</t>
    </rPh>
    <rPh sb="7" eb="9">
      <t>イリョウ</t>
    </rPh>
    <phoneticPr fontId="16"/>
  </si>
  <si>
    <t>6421</t>
  </si>
  <si>
    <t>保健衛生（国公立）★★</t>
  </si>
  <si>
    <t>6421</t>
    <phoneticPr fontId="16"/>
  </si>
  <si>
    <t>保健衛生</t>
    <rPh sb="0" eb="2">
      <t>ホケン</t>
    </rPh>
    <rPh sb="2" eb="4">
      <t>エイセイ</t>
    </rPh>
    <phoneticPr fontId="16"/>
  </si>
  <si>
    <t>642</t>
    <phoneticPr fontId="16"/>
  </si>
  <si>
    <t>保健衛生</t>
    <phoneticPr fontId="3"/>
  </si>
  <si>
    <t>6431</t>
  </si>
  <si>
    <t>社会保険事業★★</t>
    <phoneticPr fontId="3"/>
  </si>
  <si>
    <t>6431</t>
    <phoneticPr fontId="16"/>
  </si>
  <si>
    <t>社会保険・社会福祉</t>
    <rPh sb="0" eb="2">
      <t>シャカイ</t>
    </rPh>
    <rPh sb="2" eb="4">
      <t>ホケン</t>
    </rPh>
    <rPh sb="5" eb="7">
      <t>シャカイ</t>
    </rPh>
    <rPh sb="7" eb="9">
      <t>フクシ</t>
    </rPh>
    <phoneticPr fontId="16"/>
  </si>
  <si>
    <t>643</t>
    <phoneticPr fontId="16"/>
  </si>
  <si>
    <t>社会福祉（国公立）★★</t>
  </si>
  <si>
    <t>社会福祉（非営利）★</t>
  </si>
  <si>
    <t>社会福祉</t>
    <phoneticPr fontId="16"/>
  </si>
  <si>
    <t>保育所</t>
    <rPh sb="0" eb="3">
      <t>ホイクショ</t>
    </rPh>
    <phoneticPr fontId="3"/>
  </si>
  <si>
    <t>6441</t>
  </si>
  <si>
    <t>介護（施設サービス）</t>
    <rPh sb="0" eb="2">
      <t>カイゴ</t>
    </rPh>
    <rPh sb="3" eb="5">
      <t>シセツ</t>
    </rPh>
    <phoneticPr fontId="16"/>
  </si>
  <si>
    <t>6441</t>
    <phoneticPr fontId="16"/>
  </si>
  <si>
    <t>介護</t>
    <rPh sb="0" eb="2">
      <t>カイゴ</t>
    </rPh>
    <phoneticPr fontId="16"/>
  </si>
  <si>
    <t>644</t>
    <phoneticPr fontId="16"/>
  </si>
  <si>
    <t>介護（施設サービスを除く。）</t>
    <rPh sb="0" eb="2">
      <t>カイゴ</t>
    </rPh>
    <rPh sb="3" eb="5">
      <t>シセツ</t>
    </rPh>
    <rPh sb="10" eb="11">
      <t>ノゾ</t>
    </rPh>
    <phoneticPr fontId="16"/>
  </si>
  <si>
    <t>6599</t>
    <phoneticPr fontId="3"/>
  </si>
  <si>
    <t>会員制企業団体</t>
    <rPh sb="0" eb="3">
      <t>カイインセイ</t>
    </rPh>
    <rPh sb="3" eb="5">
      <t>キギョウ</t>
    </rPh>
    <rPh sb="5" eb="7">
      <t>ダンタイ</t>
    </rPh>
    <phoneticPr fontId="3"/>
  </si>
  <si>
    <t>6599</t>
    <phoneticPr fontId="16"/>
  </si>
  <si>
    <t>他に分類されない会員制団体</t>
    <rPh sb="0" eb="1">
      <t>ホカ</t>
    </rPh>
    <rPh sb="2" eb="4">
      <t>ブンルイ</t>
    </rPh>
    <rPh sb="8" eb="11">
      <t>カイインセイ</t>
    </rPh>
    <rPh sb="11" eb="13">
      <t>ダンタイ</t>
    </rPh>
    <phoneticPr fontId="16"/>
  </si>
  <si>
    <t>659</t>
    <phoneticPr fontId="16"/>
  </si>
  <si>
    <t>65</t>
    <phoneticPr fontId="3"/>
  </si>
  <si>
    <t>対家計民間非営利団体（別掲を除く。）★</t>
    <phoneticPr fontId="3"/>
  </si>
  <si>
    <t>6611</t>
  </si>
  <si>
    <t>物品賃貸業（貸自動車を除く。）</t>
    <phoneticPr fontId="3"/>
  </si>
  <si>
    <t>6611</t>
    <phoneticPr fontId="16"/>
  </si>
  <si>
    <t>物品賃貸業（貸自動車業を除く。）</t>
    <phoneticPr fontId="16"/>
  </si>
  <si>
    <t>661</t>
    <phoneticPr fontId="16"/>
  </si>
  <si>
    <t>物品賃貸サービス</t>
  </si>
  <si>
    <t>66</t>
    <phoneticPr fontId="16"/>
  </si>
  <si>
    <t>対事業所サービス</t>
    <phoneticPr fontId="16"/>
  </si>
  <si>
    <t>産業用機械器具（建設機械器具を除く。）賃貸業</t>
    <phoneticPr fontId="3"/>
  </si>
  <si>
    <t>建設機械器具賃貸業</t>
  </si>
  <si>
    <t>電子計算機・同関連機器賃貸業</t>
  </si>
  <si>
    <t>事務用機械器具（電算機等を除く。）賃貸業</t>
    <phoneticPr fontId="3"/>
  </si>
  <si>
    <t>スポーツ・娯楽用品・その他の物品賃貸業</t>
  </si>
  <si>
    <t>6612</t>
  </si>
  <si>
    <t>貸自動車業</t>
  </si>
  <si>
    <t>6612</t>
    <phoneticPr fontId="16"/>
  </si>
  <si>
    <t>貸自動車業</t>
    <rPh sb="0" eb="1">
      <t>カ</t>
    </rPh>
    <rPh sb="1" eb="4">
      <t>ジドウシャ</t>
    </rPh>
    <rPh sb="4" eb="5">
      <t>ギョウ</t>
    </rPh>
    <phoneticPr fontId="16"/>
  </si>
  <si>
    <t>6621</t>
  </si>
  <si>
    <t>広告</t>
  </si>
  <si>
    <t>6621</t>
    <phoneticPr fontId="16"/>
  </si>
  <si>
    <t>662</t>
    <phoneticPr fontId="16"/>
  </si>
  <si>
    <t>広告</t>
    <phoneticPr fontId="16"/>
  </si>
  <si>
    <t>テレビ・ラジオ広告</t>
  </si>
  <si>
    <t>新聞・雑誌・その他の広告</t>
  </si>
  <si>
    <t>6631</t>
  </si>
  <si>
    <t>自動車整備</t>
    <rPh sb="0" eb="3">
      <t>ジドウシャ</t>
    </rPh>
    <rPh sb="3" eb="5">
      <t>セイビ</t>
    </rPh>
    <phoneticPr fontId="3"/>
  </si>
  <si>
    <t>6631</t>
    <phoneticPr fontId="16"/>
  </si>
  <si>
    <t>自動車整備</t>
    <rPh sb="0" eb="3">
      <t>ジドウシャ</t>
    </rPh>
    <rPh sb="3" eb="5">
      <t>セイビ</t>
    </rPh>
    <phoneticPr fontId="16"/>
  </si>
  <si>
    <t>663</t>
    <phoneticPr fontId="16"/>
  </si>
  <si>
    <t>自動車整備・機械修理</t>
    <phoneticPr fontId="16"/>
  </si>
  <si>
    <t>6632</t>
  </si>
  <si>
    <t>機械修理</t>
  </si>
  <si>
    <t>6632</t>
    <phoneticPr fontId="16"/>
  </si>
  <si>
    <t>6699</t>
  </si>
  <si>
    <t>法務・財務・会計サービス</t>
  </si>
  <si>
    <t>6699</t>
    <phoneticPr fontId="16"/>
  </si>
  <si>
    <t>その他の対事業所サービス</t>
    <rPh sb="2" eb="3">
      <t>ホカ</t>
    </rPh>
    <rPh sb="4" eb="5">
      <t>タイ</t>
    </rPh>
    <rPh sb="5" eb="8">
      <t>ジギョウショ</t>
    </rPh>
    <phoneticPr fontId="16"/>
  </si>
  <si>
    <t>669</t>
    <phoneticPr fontId="16"/>
  </si>
  <si>
    <t>土木建築サービス</t>
  </si>
  <si>
    <t>労働者派遣サービス</t>
  </si>
  <si>
    <t>建物サービス</t>
  </si>
  <si>
    <t>警備業</t>
    <rPh sb="0" eb="3">
      <t>ケイビギョウ</t>
    </rPh>
    <phoneticPr fontId="16"/>
  </si>
  <si>
    <t>その他の対事業所サービス</t>
  </si>
  <si>
    <t>6711</t>
  </si>
  <si>
    <t>宿泊業</t>
    <rPh sb="0" eb="2">
      <t>シュクハク</t>
    </rPh>
    <rPh sb="2" eb="3">
      <t>ギョウ</t>
    </rPh>
    <phoneticPr fontId="16"/>
  </si>
  <si>
    <t>6711</t>
    <phoneticPr fontId="16"/>
  </si>
  <si>
    <t>671</t>
    <phoneticPr fontId="16"/>
  </si>
  <si>
    <t>67</t>
    <phoneticPr fontId="16"/>
  </si>
  <si>
    <t>対個人サービス</t>
    <rPh sb="0" eb="1">
      <t>タイ</t>
    </rPh>
    <rPh sb="1" eb="3">
      <t>コジン</t>
    </rPh>
    <phoneticPr fontId="3"/>
  </si>
  <si>
    <t>6721</t>
  </si>
  <si>
    <t>飲食店</t>
    <rPh sb="0" eb="2">
      <t>インショク</t>
    </rPh>
    <rPh sb="2" eb="3">
      <t>ミセ</t>
    </rPh>
    <phoneticPr fontId="16"/>
  </si>
  <si>
    <t>6721</t>
    <phoneticPr fontId="16"/>
  </si>
  <si>
    <t>飲食サービス</t>
    <rPh sb="0" eb="2">
      <t>インショク</t>
    </rPh>
    <phoneticPr fontId="16"/>
  </si>
  <si>
    <t>672</t>
    <phoneticPr fontId="16"/>
  </si>
  <si>
    <t>持ち帰り・配達飲食サービス</t>
    <rPh sb="0" eb="1">
      <t>モ</t>
    </rPh>
    <rPh sb="2" eb="3">
      <t>カエ</t>
    </rPh>
    <rPh sb="5" eb="7">
      <t>ハイタツ</t>
    </rPh>
    <rPh sb="7" eb="9">
      <t>インショク</t>
    </rPh>
    <phoneticPr fontId="16"/>
  </si>
  <si>
    <t>6731</t>
  </si>
  <si>
    <t>洗濯業</t>
    <phoneticPr fontId="16"/>
  </si>
  <si>
    <t>6731</t>
    <phoneticPr fontId="16"/>
  </si>
  <si>
    <t>洗濯・理容・美容・浴場業</t>
    <rPh sb="0" eb="2">
      <t>センタク</t>
    </rPh>
    <rPh sb="3" eb="5">
      <t>リヨウ</t>
    </rPh>
    <rPh sb="6" eb="8">
      <t>ビヨウ</t>
    </rPh>
    <rPh sb="9" eb="11">
      <t>ヨクジョウ</t>
    </rPh>
    <rPh sb="11" eb="12">
      <t>ギョウ</t>
    </rPh>
    <phoneticPr fontId="16"/>
  </si>
  <si>
    <t>673</t>
    <phoneticPr fontId="16"/>
  </si>
  <si>
    <t>理容業</t>
  </si>
  <si>
    <t>美容業</t>
  </si>
  <si>
    <t>浴場業</t>
  </si>
  <si>
    <t>その他の洗濯・理容・美容・浴場業</t>
    <rPh sb="2" eb="3">
      <t>タ</t>
    </rPh>
    <rPh sb="4" eb="6">
      <t>センタク</t>
    </rPh>
    <rPh sb="7" eb="9">
      <t>リヨウ</t>
    </rPh>
    <rPh sb="10" eb="12">
      <t>ビヨウ</t>
    </rPh>
    <rPh sb="13" eb="15">
      <t>ヨクジョウ</t>
    </rPh>
    <rPh sb="15" eb="16">
      <t>ギョウ</t>
    </rPh>
    <phoneticPr fontId="16"/>
  </si>
  <si>
    <t>6741</t>
  </si>
  <si>
    <t>映画館</t>
  </si>
  <si>
    <t>6741</t>
    <phoneticPr fontId="16"/>
  </si>
  <si>
    <t>娯楽サービス</t>
    <rPh sb="0" eb="2">
      <t>ゴラク</t>
    </rPh>
    <phoneticPr fontId="16"/>
  </si>
  <si>
    <t>674</t>
    <phoneticPr fontId="16"/>
  </si>
  <si>
    <t>興行場（映画館を除く。）・興行団</t>
    <rPh sb="0" eb="2">
      <t>コウギョウ</t>
    </rPh>
    <rPh sb="2" eb="3">
      <t>ジョウ</t>
    </rPh>
    <rPh sb="4" eb="7">
      <t>エイガカン</t>
    </rPh>
    <rPh sb="13" eb="15">
      <t>コウギョウ</t>
    </rPh>
    <rPh sb="15" eb="16">
      <t>ダン</t>
    </rPh>
    <phoneticPr fontId="16"/>
  </si>
  <si>
    <t>競輪・競馬等の競走場・競技団</t>
  </si>
  <si>
    <t>スポーツ施設提供業・公園・遊園地</t>
  </si>
  <si>
    <t>遊戯場</t>
  </si>
  <si>
    <t>その他の娯楽</t>
  </si>
  <si>
    <t>6799</t>
  </si>
  <si>
    <t>写真業</t>
  </si>
  <si>
    <t>6799</t>
    <phoneticPr fontId="3"/>
  </si>
  <si>
    <t>その他の対個人サービス</t>
  </si>
  <si>
    <t>679</t>
    <phoneticPr fontId="3"/>
  </si>
  <si>
    <t>冠婚葬祭業</t>
  </si>
  <si>
    <t>個人教授業</t>
    <rPh sb="4" eb="5">
      <t>ギョウ</t>
    </rPh>
    <phoneticPr fontId="16"/>
  </si>
  <si>
    <t>各種修理業（別掲を除く。）</t>
    <phoneticPr fontId="3"/>
  </si>
  <si>
    <t>6811</t>
    <phoneticPr fontId="3"/>
  </si>
  <si>
    <t>00P</t>
  </si>
  <si>
    <t>000P</t>
  </si>
  <si>
    <t>事務用品</t>
  </si>
  <si>
    <t>6811</t>
    <phoneticPr fontId="16"/>
  </si>
  <si>
    <t>事務用品</t>
    <rPh sb="0" eb="2">
      <t>ジム</t>
    </rPh>
    <rPh sb="2" eb="4">
      <t>ヨウヒン</t>
    </rPh>
    <phoneticPr fontId="16"/>
  </si>
  <si>
    <t>681</t>
    <phoneticPr fontId="16"/>
  </si>
  <si>
    <t>68</t>
    <phoneticPr fontId="16"/>
  </si>
  <si>
    <t>6911</t>
    <phoneticPr fontId="3"/>
  </si>
  <si>
    <t>00</t>
  </si>
  <si>
    <t>000</t>
  </si>
  <si>
    <t>分類不明</t>
    <phoneticPr fontId="16"/>
  </si>
  <si>
    <t>6911</t>
    <phoneticPr fontId="16"/>
  </si>
  <si>
    <t>分類不明</t>
    <rPh sb="0" eb="2">
      <t>ブンルイ</t>
    </rPh>
    <rPh sb="2" eb="4">
      <t>フメイ</t>
    </rPh>
    <phoneticPr fontId="16"/>
  </si>
  <si>
    <t>691</t>
    <phoneticPr fontId="16"/>
  </si>
  <si>
    <t>69</t>
    <phoneticPr fontId="16"/>
  </si>
  <si>
    <t>7000</t>
    <phoneticPr fontId="3"/>
  </si>
  <si>
    <t>内生部門計</t>
  </si>
  <si>
    <t>7000</t>
    <phoneticPr fontId="16"/>
  </si>
  <si>
    <t>700</t>
    <phoneticPr fontId="3"/>
  </si>
  <si>
    <t>70</t>
    <phoneticPr fontId="3"/>
  </si>
  <si>
    <t>内生部門計　　</t>
  </si>
  <si>
    <t>情報通信</t>
    <rPh sb="0" eb="2">
      <t>ジョウホウ</t>
    </rPh>
    <rPh sb="2" eb="4">
      <t>ツウシン</t>
    </rPh>
    <phoneticPr fontId="1"/>
  </si>
  <si>
    <t>対個人サービス</t>
    <rPh sb="0" eb="1">
      <t>タイ</t>
    </rPh>
    <rPh sb="1" eb="3">
      <t>コジン</t>
    </rPh>
    <phoneticPr fontId="1"/>
  </si>
  <si>
    <t>その他製造工業</t>
    <rPh sb="2" eb="3">
      <t>タ</t>
    </rPh>
    <rPh sb="3" eb="5">
      <t>セイゾウ</t>
    </rPh>
    <rPh sb="5" eb="7">
      <t>コウギョウ</t>
    </rPh>
    <phoneticPr fontId="1"/>
  </si>
  <si>
    <t>飲食料品</t>
    <rPh sb="0" eb="3">
      <t>インショクリョウ</t>
    </rPh>
    <rPh sb="3" eb="4">
      <t>シナ</t>
    </rPh>
    <phoneticPr fontId="1"/>
  </si>
  <si>
    <t>電気機械</t>
    <rPh sb="0" eb="2">
      <t>デンキ</t>
    </rPh>
    <rPh sb="2" eb="4">
      <t>キカイ</t>
    </rPh>
    <phoneticPr fontId="1"/>
  </si>
  <si>
    <t>その他製造工業</t>
    <rPh sb="2" eb="3">
      <t>タ</t>
    </rPh>
    <rPh sb="3" eb="5">
      <t>セイゾウ</t>
    </rPh>
    <rPh sb="5" eb="7">
      <t>コウギョウ</t>
    </rPh>
    <phoneticPr fontId="1"/>
  </si>
  <si>
    <t>飲食料品</t>
    <rPh sb="0" eb="4">
      <t>インショクリョウヒン</t>
    </rPh>
    <phoneticPr fontId="1"/>
  </si>
  <si>
    <t>飲食料品</t>
    <rPh sb="0" eb="3">
      <t>インショクリョウ</t>
    </rPh>
    <rPh sb="3" eb="4">
      <t>シナ</t>
    </rPh>
    <phoneticPr fontId="1"/>
  </si>
  <si>
    <t>繊維製品</t>
    <rPh sb="0" eb="2">
      <t>センイ</t>
    </rPh>
    <rPh sb="2" eb="4">
      <t>セイヒン</t>
    </rPh>
    <phoneticPr fontId="1"/>
  </si>
  <si>
    <t>対個人サービス</t>
    <rPh sb="0" eb="1">
      <t>タイ</t>
    </rPh>
    <rPh sb="1" eb="3">
      <t>コジン</t>
    </rPh>
    <phoneticPr fontId="1"/>
  </si>
  <si>
    <t>輸送用機械</t>
    <rPh sb="0" eb="3">
      <t>ユソウヨウ</t>
    </rPh>
    <rPh sb="3" eb="5">
      <t>キカイ</t>
    </rPh>
    <phoneticPr fontId="1"/>
  </si>
  <si>
    <t>個人サービス</t>
    <rPh sb="0" eb="2">
      <t>コジン</t>
    </rPh>
    <phoneticPr fontId="1"/>
  </si>
  <si>
    <t>その他製造工業</t>
    <rPh sb="2" eb="3">
      <t>タ</t>
    </rPh>
    <rPh sb="3" eb="5">
      <t>セイゾウ</t>
    </rPh>
    <rPh sb="5" eb="7">
      <t>コウギョウ</t>
    </rPh>
    <phoneticPr fontId="1"/>
  </si>
  <si>
    <t>計</t>
    <rPh sb="0" eb="1">
      <t>ケイ</t>
    </rPh>
    <phoneticPr fontId="1"/>
  </si>
  <si>
    <t>分類不明</t>
    <rPh sb="0" eb="2">
      <t>ブンルイ</t>
    </rPh>
    <rPh sb="2" eb="4">
      <t>フメイ</t>
    </rPh>
    <phoneticPr fontId="1"/>
  </si>
  <si>
    <t>電力・ガス</t>
    <rPh sb="0" eb="2">
      <t>デンリョク</t>
    </rPh>
    <phoneticPr fontId="1"/>
  </si>
  <si>
    <t>水道</t>
    <rPh sb="0" eb="2">
      <t>スイドウ</t>
    </rPh>
    <phoneticPr fontId="1"/>
  </si>
  <si>
    <t>地域通貨</t>
    <rPh sb="0" eb="2">
      <t>チイキ</t>
    </rPh>
    <rPh sb="2" eb="4">
      <t>ツウカ</t>
    </rPh>
    <phoneticPr fontId="1"/>
  </si>
  <si>
    <t>消費</t>
    <rPh sb="0" eb="2">
      <t>ショウヒ</t>
    </rPh>
    <phoneticPr fontId="1"/>
  </si>
  <si>
    <t>地域通貨消費</t>
    <rPh sb="0" eb="2">
      <t>チイキ</t>
    </rPh>
    <rPh sb="2" eb="4">
      <t>ツウカ</t>
    </rPh>
    <rPh sb="4" eb="6">
      <t>ショウヒ</t>
    </rPh>
    <phoneticPr fontId="1"/>
  </si>
  <si>
    <t>構成比</t>
    <rPh sb="0" eb="3">
      <t>コウセイヒ</t>
    </rPh>
    <phoneticPr fontId="1"/>
  </si>
  <si>
    <t>宿泊サービス</t>
    <rPh sb="0" eb="2">
      <t>シュクハク</t>
    </rPh>
    <phoneticPr fontId="1"/>
  </si>
  <si>
    <t>その他個人サービス</t>
    <rPh sb="2" eb="3">
      <t>タ</t>
    </rPh>
    <rPh sb="3" eb="5">
      <t>コジン</t>
    </rPh>
    <phoneticPr fontId="1"/>
  </si>
  <si>
    <t>平成23年尼崎市産業連関表</t>
    <rPh sb="5" eb="8">
      <t>アマガサキシ</t>
    </rPh>
    <rPh sb="8" eb="10">
      <t>サンギョウ</t>
    </rPh>
    <phoneticPr fontId="16"/>
  </si>
  <si>
    <t>各種係数表</t>
  </si>
  <si>
    <t>第８表　その他の分析係数表（その１）　県内自給率・移輸入係数表</t>
    <rPh sb="10" eb="12">
      <t>ケイスウ</t>
    </rPh>
    <phoneticPr fontId="16"/>
  </si>
  <si>
    <t>第８表　その他の分析係数表（その２）　就業・雇用係数表</t>
    <phoneticPr fontId="16"/>
  </si>
  <si>
    <t>第８表　その他の分析係数表（その３）　粗付加価値率・雇用者所得率</t>
  </si>
  <si>
    <t>第８表　その他の分析係数表（その４）　民間消費支出構成比</t>
  </si>
  <si>
    <t>※取引基本表より</t>
    <rPh sb="1" eb="3">
      <t>トリヒキ</t>
    </rPh>
    <rPh sb="3" eb="6">
      <t>キホンヒョウ</t>
    </rPh>
    <phoneticPr fontId="16"/>
  </si>
  <si>
    <t>※就業・雇用者・・・雇用表より、県内生産額・・・取引基本表より</t>
    <rPh sb="1" eb="3">
      <t>シュウギョウ</t>
    </rPh>
    <rPh sb="4" eb="6">
      <t>コヨウ</t>
    </rPh>
    <rPh sb="6" eb="7">
      <t>シャ</t>
    </rPh>
    <rPh sb="10" eb="12">
      <t>コヨウ</t>
    </rPh>
    <rPh sb="12" eb="13">
      <t>ヒョウ</t>
    </rPh>
    <rPh sb="16" eb="18">
      <t>ケンナイ</t>
    </rPh>
    <rPh sb="18" eb="21">
      <t>セイサンガク</t>
    </rPh>
    <rPh sb="24" eb="26">
      <t>トリヒキ</t>
    </rPh>
    <rPh sb="26" eb="29">
      <t>キホンヒョウ</t>
    </rPh>
    <phoneticPr fontId="16"/>
  </si>
  <si>
    <t>※取引基本表より</t>
  </si>
  <si>
    <t>※粗付加価値率は、SNAに合わせるため家計外消費を除いている。</t>
    <rPh sb="1" eb="4">
      <t>ソフカ</t>
    </rPh>
    <rPh sb="4" eb="6">
      <t>カチ</t>
    </rPh>
    <rPh sb="6" eb="7">
      <t>リツ</t>
    </rPh>
    <rPh sb="13" eb="14">
      <t>ア</t>
    </rPh>
    <rPh sb="19" eb="22">
      <t>カケイガイ</t>
    </rPh>
    <rPh sb="22" eb="24">
      <t>ショウヒ</t>
    </rPh>
    <rPh sb="25" eb="26">
      <t>ノゾ</t>
    </rPh>
    <phoneticPr fontId="16"/>
  </si>
  <si>
    <t>（百万円）</t>
  </si>
  <si>
    <t>（就業地ベース）</t>
    <phoneticPr fontId="16"/>
  </si>
  <si>
    <t>（人／百万円）</t>
  </si>
  <si>
    <t>　</t>
  </si>
  <si>
    <t>統合大分類（４０部門）</t>
    <rPh sb="2" eb="3">
      <t>ダイ</t>
    </rPh>
    <phoneticPr fontId="16"/>
  </si>
  <si>
    <t>域内自給率</t>
    <rPh sb="0" eb="1">
      <t>イキ</t>
    </rPh>
    <phoneticPr fontId="16"/>
  </si>
  <si>
    <t>就業係数</t>
    <phoneticPr fontId="16"/>
  </si>
  <si>
    <t>雇用係数</t>
    <phoneticPr fontId="16"/>
  </si>
  <si>
    <t>粗付加価値率</t>
  </si>
  <si>
    <t>雇用者所得率</t>
  </si>
  <si>
    <t>民間消費支出構成比</t>
  </si>
  <si>
    <t>域内需要合計</t>
    <rPh sb="0" eb="1">
      <t>イキ</t>
    </rPh>
    <phoneticPr fontId="16"/>
  </si>
  <si>
    <t>移輸入計</t>
  </si>
  <si>
    <t>移輸入率</t>
  </si>
  <si>
    <t>就業者数</t>
  </si>
  <si>
    <t>雇用者数</t>
    <rPh sb="0" eb="3">
      <t>コヨウシャ</t>
    </rPh>
    <rPh sb="3" eb="4">
      <t>スウ</t>
    </rPh>
    <phoneticPr fontId="16"/>
  </si>
  <si>
    <t>域内生産額</t>
    <rPh sb="0" eb="1">
      <t>イキ</t>
    </rPh>
    <phoneticPr fontId="16"/>
  </si>
  <si>
    <t>雇用係数</t>
    <rPh sb="0" eb="2">
      <t>コヨウ</t>
    </rPh>
    <phoneticPr fontId="16"/>
  </si>
  <si>
    <t>雇用者所得</t>
  </si>
  <si>
    <t>営業余剰</t>
  </si>
  <si>
    <t>資本減耗引当</t>
  </si>
  <si>
    <t>間接税(除関税)</t>
  </si>
  <si>
    <t>（控除）経常補助金</t>
  </si>
  <si>
    <t>粗付加価値率</t>
    <rPh sb="0" eb="3">
      <t>ソフカ</t>
    </rPh>
    <rPh sb="3" eb="5">
      <t>カチ</t>
    </rPh>
    <rPh sb="5" eb="6">
      <t>リツ</t>
    </rPh>
    <phoneticPr fontId="16"/>
  </si>
  <si>
    <t>雇用者所得率</t>
    <rPh sb="0" eb="3">
      <t>コヨウシャ</t>
    </rPh>
    <rPh sb="3" eb="6">
      <t>ショトクリツ</t>
    </rPh>
    <phoneticPr fontId="16"/>
  </si>
  <si>
    <t>民間消費支出</t>
  </si>
  <si>
    <t>民間消費支出構成比</t>
    <rPh sb="0" eb="2">
      <t>ミンカン</t>
    </rPh>
    <rPh sb="2" eb="4">
      <t>ショウヒ</t>
    </rPh>
    <rPh sb="4" eb="6">
      <t>シシュツ</t>
    </rPh>
    <rPh sb="6" eb="9">
      <t>コウセイヒ</t>
    </rPh>
    <phoneticPr fontId="16"/>
  </si>
  <si>
    <t>Ａ</t>
  </si>
  <si>
    <t>Ｂ</t>
  </si>
  <si>
    <t>Ｃ＝Ｂ／Ａ</t>
  </si>
  <si>
    <t>Ｄ＝１－Ｃ</t>
  </si>
  <si>
    <t>Ｂ</t>
    <phoneticPr fontId="16"/>
  </si>
  <si>
    <t>Ｃ</t>
    <phoneticPr fontId="16"/>
  </si>
  <si>
    <t>Ｄ＝Ａ／Ｃ</t>
    <phoneticPr fontId="16"/>
  </si>
  <si>
    <t>Ｅ＝Ｂ／Ｃ</t>
    <phoneticPr fontId="16"/>
  </si>
  <si>
    <t>A</t>
    <phoneticPr fontId="16"/>
  </si>
  <si>
    <t>B</t>
    <phoneticPr fontId="16"/>
  </si>
  <si>
    <t>C</t>
    <phoneticPr fontId="16"/>
  </si>
  <si>
    <t>D</t>
    <phoneticPr fontId="16"/>
  </si>
  <si>
    <t>E</t>
    <phoneticPr fontId="16"/>
  </si>
  <si>
    <t>F</t>
    <phoneticPr fontId="16"/>
  </si>
  <si>
    <t>G=Σ(A:E)/Ｆ</t>
    <phoneticPr fontId="16"/>
  </si>
  <si>
    <t>H=A/F</t>
    <phoneticPr fontId="16"/>
  </si>
  <si>
    <t>B=A/ΣA</t>
    <phoneticPr fontId="16"/>
  </si>
  <si>
    <t>37</t>
    <phoneticPr fontId="16"/>
  </si>
  <si>
    <t>(資料：地域経済指標研究会(2016)「平成23年尼崎市産業連関表」）</t>
    <rPh sb="1" eb="3">
      <t>シリョウ</t>
    </rPh>
    <rPh sb="4" eb="6">
      <t>チイキ</t>
    </rPh>
    <rPh sb="6" eb="8">
      <t>ケイザイ</t>
    </rPh>
    <rPh sb="8" eb="10">
      <t>シヒョウ</t>
    </rPh>
    <rPh sb="10" eb="13">
      <t>ケンキュウカイ</t>
    </rPh>
    <rPh sb="20" eb="22">
      <t>ヘイセイ</t>
    </rPh>
    <rPh sb="24" eb="25">
      <t>ネン</t>
    </rPh>
    <rPh sb="25" eb="28">
      <t>アマガサキシ</t>
    </rPh>
    <rPh sb="28" eb="30">
      <t>サンギョウ</t>
    </rPh>
    <rPh sb="30" eb="33">
      <t>レンカンヒョウ</t>
    </rPh>
    <phoneticPr fontId="16"/>
  </si>
  <si>
    <t>備考</t>
    <rPh sb="0" eb="2">
      <t>ビコウ</t>
    </rPh>
    <phoneticPr fontId="1"/>
  </si>
  <si>
    <t>あま咲きコイン最終需要額推計(40部門）</t>
    <rPh sb="2" eb="3">
      <t>サ</t>
    </rPh>
    <rPh sb="7" eb="9">
      <t>サイシュウ</t>
    </rPh>
    <rPh sb="9" eb="11">
      <t>ジュヨウ</t>
    </rPh>
    <rPh sb="11" eb="12">
      <t>ガク</t>
    </rPh>
    <rPh sb="12" eb="14">
      <t>スイケイ</t>
    </rPh>
    <rPh sb="17" eb="19">
      <t>ブモン</t>
    </rPh>
    <phoneticPr fontId="1"/>
  </si>
  <si>
    <t>消費支出</t>
    <rPh sb="0" eb="2">
      <t>ショウヒ</t>
    </rPh>
    <rPh sb="2" eb="4">
      <t>シシュツ</t>
    </rPh>
    <phoneticPr fontId="1"/>
  </si>
  <si>
    <t>（単位：百万円）</t>
    <rPh sb="1" eb="3">
      <t>タンイ</t>
    </rPh>
    <rPh sb="4" eb="5">
      <t>ヒャク</t>
    </rPh>
    <rPh sb="5" eb="7">
      <t>マンエン</t>
    </rPh>
    <phoneticPr fontId="1"/>
  </si>
  <si>
    <t>金額(百万円）</t>
    <rPh sb="0" eb="2">
      <t>キンガク</t>
    </rPh>
    <rPh sb="3" eb="4">
      <t>ヒャク</t>
    </rPh>
    <rPh sb="4" eb="6">
      <t>マンエン</t>
    </rPh>
    <phoneticPr fontId="1"/>
  </si>
  <si>
    <t>項目</t>
    <rPh sb="0" eb="2">
      <t>コウモク</t>
    </rPh>
    <phoneticPr fontId="1"/>
  </si>
  <si>
    <t>　</t>
    <phoneticPr fontId="1"/>
  </si>
  <si>
    <t>飲食宿泊サービス</t>
    <rPh sb="0" eb="2">
      <t>インショク</t>
    </rPh>
    <rPh sb="2" eb="4">
      <t>シュクハク</t>
    </rPh>
    <phoneticPr fontId="1"/>
  </si>
  <si>
    <t>個人サービス、小売</t>
    <rPh sb="0" eb="2">
      <t>コジン</t>
    </rPh>
    <rPh sb="7" eb="9">
      <t>コウ</t>
    </rPh>
    <phoneticPr fontId="1"/>
  </si>
  <si>
    <t>非営利サービス、個人サービス</t>
    <rPh sb="0" eb="3">
      <t>ヒエイリ</t>
    </rPh>
    <rPh sb="8" eb="10">
      <t>コジン</t>
    </rPh>
    <phoneticPr fontId="1"/>
  </si>
  <si>
    <t>項目</t>
    <rPh sb="0" eb="2">
      <t>コウモク</t>
    </rPh>
    <phoneticPr fontId="1"/>
  </si>
  <si>
    <t>10万円以上増加</t>
    <rPh sb="2" eb="4">
      <t>マンエン</t>
    </rPh>
    <rPh sb="4" eb="6">
      <t>イジョウ</t>
    </rPh>
    <rPh sb="6" eb="8">
      <t>ゾウカ</t>
    </rPh>
    <phoneticPr fontId="1"/>
  </si>
  <si>
    <t>5万～10万円増加</t>
    <rPh sb="1" eb="2">
      <t>マン</t>
    </rPh>
    <rPh sb="5" eb="7">
      <t>マンエン</t>
    </rPh>
    <rPh sb="7" eb="9">
      <t>ゾウカ</t>
    </rPh>
    <phoneticPr fontId="1"/>
  </si>
  <si>
    <t>2万～5万円増加</t>
    <rPh sb="1" eb="2">
      <t>マン</t>
    </rPh>
    <rPh sb="4" eb="6">
      <t>マンエン</t>
    </rPh>
    <rPh sb="6" eb="8">
      <t>ゾウカ</t>
    </rPh>
    <phoneticPr fontId="1"/>
  </si>
  <si>
    <t>1万～2万円増加</t>
    <rPh sb="1" eb="2">
      <t>マン</t>
    </rPh>
    <rPh sb="4" eb="6">
      <t>マンエン</t>
    </rPh>
    <rPh sb="6" eb="8">
      <t>ゾウカ</t>
    </rPh>
    <phoneticPr fontId="1"/>
  </si>
  <si>
    <t>0～1万円増加</t>
    <rPh sb="3" eb="5">
      <t>マンエン</t>
    </rPh>
    <rPh sb="5" eb="7">
      <t>ゾウカ</t>
    </rPh>
    <phoneticPr fontId="1"/>
  </si>
  <si>
    <t>変化なし</t>
    <rPh sb="0" eb="2">
      <t>ヘンカ</t>
    </rPh>
    <phoneticPr fontId="1"/>
  </si>
  <si>
    <t>減少</t>
    <rPh sb="0" eb="2">
      <t>ゲンショウ</t>
    </rPh>
    <phoneticPr fontId="1"/>
  </si>
  <si>
    <t>回答数</t>
    <rPh sb="0" eb="3">
      <t>カイトウスウ</t>
    </rPh>
    <phoneticPr fontId="1"/>
  </si>
  <si>
    <t>金額(万円）</t>
    <rPh sb="0" eb="2">
      <t>キンガク</t>
    </rPh>
    <rPh sb="3" eb="5">
      <t>マンエン</t>
    </rPh>
    <phoneticPr fontId="1"/>
  </si>
  <si>
    <t>計</t>
    <rPh sb="0" eb="1">
      <t>ケイ</t>
    </rPh>
    <phoneticPr fontId="1"/>
  </si>
  <si>
    <t>平均金額(万円）</t>
    <rPh sb="0" eb="2">
      <t>ヘイキン</t>
    </rPh>
    <rPh sb="2" eb="4">
      <t>キンガク</t>
    </rPh>
    <rPh sb="5" eb="7">
      <t>マンエン</t>
    </rPh>
    <phoneticPr fontId="1"/>
  </si>
  <si>
    <t>売上額の変化</t>
    <rPh sb="0" eb="3">
      <t>ウリアゲガク</t>
    </rPh>
    <rPh sb="4" eb="6">
      <t>ヘンカ</t>
    </rPh>
    <phoneticPr fontId="1"/>
  </si>
  <si>
    <t>計</t>
    <rPh sb="0" eb="1">
      <t>ケイ</t>
    </rPh>
    <phoneticPr fontId="1"/>
  </si>
  <si>
    <t>300万円以上増加</t>
    <rPh sb="3" eb="5">
      <t>マンエン</t>
    </rPh>
    <rPh sb="5" eb="7">
      <t>イジョウ</t>
    </rPh>
    <rPh sb="7" eb="9">
      <t>ゾウカ</t>
    </rPh>
    <phoneticPr fontId="1"/>
  </si>
  <si>
    <t>200万～300万円増加</t>
    <rPh sb="3" eb="4">
      <t>マン</t>
    </rPh>
    <rPh sb="8" eb="10">
      <t>マンエン</t>
    </rPh>
    <rPh sb="10" eb="12">
      <t>ゾウカ</t>
    </rPh>
    <phoneticPr fontId="1"/>
  </si>
  <si>
    <t>100万～200万円増加</t>
    <rPh sb="3" eb="4">
      <t>マン</t>
    </rPh>
    <rPh sb="8" eb="10">
      <t>マンエン</t>
    </rPh>
    <rPh sb="10" eb="12">
      <t>ゾウカ</t>
    </rPh>
    <phoneticPr fontId="1"/>
  </si>
  <si>
    <t>50万～100万円増加</t>
    <rPh sb="2" eb="3">
      <t>マン</t>
    </rPh>
    <rPh sb="7" eb="9">
      <t>マンエン</t>
    </rPh>
    <rPh sb="9" eb="11">
      <t>ゾウカ</t>
    </rPh>
    <phoneticPr fontId="1"/>
  </si>
  <si>
    <t>10万～50万円増加</t>
    <rPh sb="6" eb="8">
      <t>マンエン</t>
    </rPh>
    <rPh sb="8" eb="10">
      <t>ゾウカ</t>
    </rPh>
    <phoneticPr fontId="1"/>
  </si>
  <si>
    <t>0～10万円増加</t>
    <rPh sb="4" eb="6">
      <t>マンエン</t>
    </rPh>
    <rPh sb="6" eb="8">
      <t>ゾウカ</t>
    </rPh>
    <phoneticPr fontId="1"/>
  </si>
  <si>
    <t>変化なし</t>
    <rPh sb="0" eb="2">
      <t>ヘンカ</t>
    </rPh>
    <phoneticPr fontId="1"/>
  </si>
  <si>
    <t>減少</t>
    <rPh sb="0" eb="2">
      <t>ゲンショウ</t>
    </rPh>
    <phoneticPr fontId="1"/>
  </si>
  <si>
    <t>その他</t>
    <rPh sb="2" eb="3">
      <t>タ</t>
    </rPh>
    <phoneticPr fontId="1"/>
  </si>
  <si>
    <t>保健医療</t>
    <rPh sb="0" eb="2">
      <t>ホケン</t>
    </rPh>
    <rPh sb="2" eb="4">
      <t>イリョウ</t>
    </rPh>
    <phoneticPr fontId="1"/>
  </si>
  <si>
    <t>事業費</t>
    <rPh sb="0" eb="3">
      <t>ジギョウヒ</t>
    </rPh>
    <phoneticPr fontId="1"/>
  </si>
  <si>
    <t>消費支出</t>
    <rPh sb="0" eb="2">
      <t>ショウヒ</t>
    </rPh>
    <rPh sb="2" eb="4">
      <t>シシュツ</t>
    </rPh>
    <phoneticPr fontId="1"/>
  </si>
  <si>
    <t>　</t>
    <phoneticPr fontId="1"/>
  </si>
  <si>
    <t>プレミアム還元費を除く</t>
    <rPh sb="5" eb="7">
      <t>カンゲン</t>
    </rPh>
    <rPh sb="7" eb="8">
      <t>ヒ</t>
    </rPh>
    <rPh sb="9" eb="10">
      <t>ノゾ</t>
    </rPh>
    <phoneticPr fontId="1"/>
  </si>
  <si>
    <t>合計</t>
    <rPh sb="0" eb="2">
      <t>ゴウケイ</t>
    </rPh>
    <phoneticPr fontId="1"/>
  </si>
  <si>
    <t>その他</t>
    <rPh sb="2" eb="3">
      <t>タ</t>
    </rPh>
    <phoneticPr fontId="1"/>
  </si>
  <si>
    <t>平均</t>
    <rPh sb="0" eb="2">
      <t>ヘイキン</t>
    </rPh>
    <phoneticPr fontId="1"/>
  </si>
  <si>
    <t>登録者</t>
    <rPh sb="0" eb="3">
      <t>トウロクシャ</t>
    </rPh>
    <phoneticPr fontId="1"/>
  </si>
  <si>
    <t>上乗せ消費（百万円）</t>
    <rPh sb="0" eb="2">
      <t>ウワノ</t>
    </rPh>
    <rPh sb="3" eb="5">
      <t>ショウヒ</t>
    </rPh>
    <rPh sb="6" eb="7">
      <t>ヒャク</t>
    </rPh>
    <rPh sb="7" eb="9">
      <t>マンエン</t>
    </rPh>
    <phoneticPr fontId="1"/>
  </si>
  <si>
    <t>J</t>
  </si>
  <si>
    <t>J</t>
    <phoneticPr fontId="38"/>
  </si>
  <si>
    <t>D</t>
  </si>
  <si>
    <t>2019年全国家計構造調査　家計収支に関する結果</t>
  </si>
  <si>
    <t>第２４－０表　経済圏・15万以上市，世帯の種類(3区分)，世帯主の年齢階級(12区分)，購入先(10区分)，収支項目分類（大分類）別1世帯当たり1か月間の支出－経済圏・15万以上市</t>
  </si>
  <si>
    <t>購入先</t>
  </si>
  <si>
    <t>0_合計</t>
  </si>
  <si>
    <t>1_通信販売（インターネット）</t>
  </si>
  <si>
    <t>2_通信販売（その他）</t>
  </si>
  <si>
    <t>3_一般小売店</t>
  </si>
  <si>
    <t>4_スーパー</t>
  </si>
  <si>
    <t>5_コンビニエンスストア</t>
  </si>
  <si>
    <t>6_百貨店</t>
  </si>
  <si>
    <t>7_生協・購買</t>
  </si>
  <si>
    <t>8_ディスカウントストア・量販専門店</t>
  </si>
  <si>
    <t>9_その他</t>
  </si>
  <si>
    <t>地域_2019</t>
  </si>
  <si>
    <t>世帯の種類</t>
  </si>
  <si>
    <t>世帯主の年齢階級</t>
  </si>
  <si>
    <t>表章項目</t>
  </si>
  <si>
    <t>収支項目分類</t>
  </si>
  <si>
    <t xml:space="preserve"> </t>
  </si>
  <si>
    <t>0_総世帯</t>
  </si>
  <si>
    <t>00_平均</t>
  </si>
  <si>
    <t>集計世帯数（概数）</t>
  </si>
  <si>
    <t>0_総数</t>
  </si>
  <si>
    <t>世帯数分布</t>
  </si>
  <si>
    <t>世帯人員</t>
  </si>
  <si>
    <t>1_平均</t>
  </si>
  <si>
    <t>人</t>
  </si>
  <si>
    <t>18歳未満人員</t>
  </si>
  <si>
    <t>65歳以上人員</t>
  </si>
  <si>
    <t>有業人員</t>
  </si>
  <si>
    <t>世帯主の年齢</t>
  </si>
  <si>
    <t>歳</t>
  </si>
  <si>
    <t>1世帯当たり1か月間の支出</t>
  </si>
  <si>
    <t>2_消費支出</t>
  </si>
  <si>
    <t>円</t>
  </si>
  <si>
    <t>201_食料</t>
  </si>
  <si>
    <t>20101_穀類</t>
  </si>
  <si>
    <t>20102_魚介類</t>
  </si>
  <si>
    <t>20103_肉類</t>
  </si>
  <si>
    <t>20104_乳卵類</t>
  </si>
  <si>
    <t>20105_野菜・海藻</t>
  </si>
  <si>
    <t>20106_果物</t>
  </si>
  <si>
    <t>20107_油脂・調味料</t>
  </si>
  <si>
    <t>20108_菓子類</t>
  </si>
  <si>
    <t>20109_調理食品</t>
  </si>
  <si>
    <t>20110_飲料</t>
  </si>
  <si>
    <t>20111_酒類</t>
  </si>
  <si>
    <t>20112_外食</t>
  </si>
  <si>
    <t>202_住居</t>
  </si>
  <si>
    <t>20201_家賃地代</t>
  </si>
  <si>
    <t>20202_設備修繕・維持</t>
  </si>
  <si>
    <t>203_光熱・水道</t>
  </si>
  <si>
    <t>20301_電気代</t>
  </si>
  <si>
    <t>20302_ガス代</t>
  </si>
  <si>
    <t>20303_他の光熱</t>
  </si>
  <si>
    <t>20304_上下水道料</t>
  </si>
  <si>
    <t>204_家具・家事用品</t>
  </si>
  <si>
    <t>20401_家庭用耐久財</t>
  </si>
  <si>
    <t>20402_室内装備・装飾品</t>
  </si>
  <si>
    <t>20403_寝具類</t>
  </si>
  <si>
    <t>20404_家事雑貨</t>
  </si>
  <si>
    <t>20405_家事用消耗品</t>
  </si>
  <si>
    <t>20406_家事サービス</t>
  </si>
  <si>
    <t>205_被服及び履物</t>
  </si>
  <si>
    <t>20501_和服</t>
  </si>
  <si>
    <t>20502_洋服</t>
  </si>
  <si>
    <t>20503_シャツ・セーター類</t>
  </si>
  <si>
    <t>20504_下着類</t>
  </si>
  <si>
    <t>20505_生地・糸類</t>
  </si>
  <si>
    <t>20506_他の被服</t>
  </si>
  <si>
    <t>20507_履物類</t>
  </si>
  <si>
    <t>20508_被服関連サービス</t>
  </si>
  <si>
    <t>206_保健医療</t>
  </si>
  <si>
    <t>20601_医薬品</t>
  </si>
  <si>
    <t>20602_健康保持用摂取品</t>
  </si>
  <si>
    <t>20603_保健医療用品・器具</t>
  </si>
  <si>
    <t>20604_保健医療サービス</t>
  </si>
  <si>
    <t>207_交通・通信</t>
  </si>
  <si>
    <t>20701_交通</t>
  </si>
  <si>
    <t>20702_自動車等関係費</t>
  </si>
  <si>
    <t>20703_通信</t>
  </si>
  <si>
    <t>208_教育</t>
  </si>
  <si>
    <t>20801_授業料等</t>
  </si>
  <si>
    <t>20802_教科書・学習参考教材</t>
  </si>
  <si>
    <t>20803_補習教育</t>
  </si>
  <si>
    <t>209_教養娯楽</t>
  </si>
  <si>
    <t>20901_教養娯楽用耐久財</t>
  </si>
  <si>
    <t>20902_教養娯楽用品</t>
  </si>
  <si>
    <t>20903_書籍・他の印刷物</t>
  </si>
  <si>
    <t>20904_教養娯楽サービス</t>
  </si>
  <si>
    <t>210_その他の消費支出</t>
  </si>
  <si>
    <t>21001_諸雑費</t>
  </si>
  <si>
    <t>21002_こづかい（使途不明）</t>
  </si>
  <si>
    <t>21003_交際費</t>
  </si>
  <si>
    <t>21004_仕送り金</t>
  </si>
  <si>
    <t>1_二人以上の世帯</t>
  </si>
  <si>
    <t>2_単身世帯</t>
  </si>
  <si>
    <t>28202_尼崎市</t>
  </si>
  <si>
    <t>2890B_兵庫県内経済圏Ｂ（阪神南地域）</t>
  </si>
  <si>
    <t>第２３－０表　経済圏・15万以上市，世帯の種類(3区分)，世帯主の年齢階級(12区分)，購入地域(4区分)，収支項目分類（大分類）別1世帯当たり1か月間の支出－経済圏・15万以上市</t>
  </si>
  <si>
    <t>購入地域</t>
  </si>
  <si>
    <t>1_自宅と同じ市町村</t>
  </si>
  <si>
    <t>2_自宅と同じ都道府県内の他の市町村</t>
  </si>
  <si>
    <t>3_他の都道府県</t>
  </si>
  <si>
    <t>0</t>
  </si>
  <si>
    <t xml:space="preserve"> </t>
    <phoneticPr fontId="1"/>
  </si>
  <si>
    <t>　</t>
    <phoneticPr fontId="1"/>
  </si>
  <si>
    <t>合計</t>
    <phoneticPr fontId="1"/>
  </si>
  <si>
    <t>自宅と同じ市町村</t>
    <phoneticPr fontId="1"/>
  </si>
  <si>
    <t>他の都道府県</t>
    <phoneticPr fontId="1"/>
  </si>
  <si>
    <t>尼崎市</t>
    <rPh sb="0" eb="3">
      <t>アマガサキシ</t>
    </rPh>
    <phoneticPr fontId="1"/>
  </si>
  <si>
    <t>阪神南地域</t>
    <rPh sb="0" eb="2">
      <t>ハンシン</t>
    </rPh>
    <rPh sb="2" eb="3">
      <t>ミナミ</t>
    </rPh>
    <rPh sb="3" eb="5">
      <t>チイキ</t>
    </rPh>
    <phoneticPr fontId="1"/>
  </si>
  <si>
    <t>総務省「2019年全国家計構造調査」</t>
    <rPh sb="0" eb="3">
      <t>ソウムショウ</t>
    </rPh>
    <rPh sb="8" eb="9">
      <t>ネン</t>
    </rPh>
    <rPh sb="9" eb="11">
      <t>ゼンコク</t>
    </rPh>
    <rPh sb="11" eb="13">
      <t>カケイ</t>
    </rPh>
    <rPh sb="13" eb="15">
      <t>コウゾウ</t>
    </rPh>
    <rPh sb="15" eb="17">
      <t>チョウサ</t>
    </rPh>
    <phoneticPr fontId="1"/>
  </si>
  <si>
    <t>消費支出</t>
    <rPh sb="0" eb="2">
      <t>ショウヒ</t>
    </rPh>
    <rPh sb="2" eb="4">
      <t>シシュツ</t>
    </rPh>
    <phoneticPr fontId="1"/>
  </si>
  <si>
    <t>（単位：％）</t>
    <rPh sb="1" eb="3">
      <t>タンイ</t>
    </rPh>
    <phoneticPr fontId="1"/>
  </si>
  <si>
    <t>自宅と同じ県内の他の市町</t>
    <phoneticPr fontId="1"/>
  </si>
  <si>
    <t>教養娯楽用品</t>
    <rPh sb="0" eb="2">
      <t>キョウヨウ</t>
    </rPh>
    <rPh sb="2" eb="4">
      <t>ゴラク</t>
    </rPh>
    <rPh sb="4" eb="6">
      <t>ヨウヒン</t>
    </rPh>
    <phoneticPr fontId="1"/>
  </si>
  <si>
    <t>教養娯楽サービス</t>
    <rPh sb="0" eb="2">
      <t>キョウヨウ</t>
    </rPh>
    <rPh sb="2" eb="4">
      <t>ゴラク</t>
    </rPh>
    <phoneticPr fontId="1"/>
  </si>
  <si>
    <t>医薬品</t>
    <rPh sb="0" eb="3">
      <t>イヤクヒン</t>
    </rPh>
    <phoneticPr fontId="1"/>
  </si>
  <si>
    <t>保健医療サービス</t>
    <rPh sb="0" eb="2">
      <t>ホケン</t>
    </rPh>
    <rPh sb="2" eb="4">
      <t>イリョウ</t>
    </rPh>
    <phoneticPr fontId="1"/>
  </si>
  <si>
    <t>m=90</t>
    <phoneticPr fontId="1"/>
  </si>
  <si>
    <t>m=150</t>
    <phoneticPr fontId="1"/>
  </si>
  <si>
    <t>項目</t>
    <rPh sb="0" eb="2">
      <t>コウモク</t>
    </rPh>
    <phoneticPr fontId="1"/>
  </si>
  <si>
    <t>　</t>
    <phoneticPr fontId="1"/>
  </si>
  <si>
    <t>市外</t>
    <rPh sb="0" eb="2">
      <t>シガイ</t>
    </rPh>
    <phoneticPr fontId="1"/>
  </si>
  <si>
    <t>食料</t>
    <rPh sb="0" eb="2">
      <t>ショクリョウ</t>
    </rPh>
    <phoneticPr fontId="1"/>
  </si>
  <si>
    <t>外食</t>
    <rPh sb="0" eb="2">
      <t>ガイショク</t>
    </rPh>
    <phoneticPr fontId="1"/>
  </si>
  <si>
    <t>　</t>
    <phoneticPr fontId="1"/>
  </si>
  <si>
    <t>教養娯楽</t>
    <rPh sb="0" eb="2">
      <t>キョウヨウ</t>
    </rPh>
    <rPh sb="2" eb="4">
      <t>ゴラク</t>
    </rPh>
    <phoneticPr fontId="1"/>
  </si>
  <si>
    <t>諸雑費</t>
    <rPh sb="0" eb="3">
      <t>ショザッピ</t>
    </rPh>
    <phoneticPr fontId="1"/>
  </si>
  <si>
    <t>項目</t>
    <rPh sb="0" eb="2">
      <t>コウモク</t>
    </rPh>
    <phoneticPr fontId="1"/>
  </si>
  <si>
    <t>市内購入率(％)</t>
    <rPh sb="0" eb="2">
      <t>シナイ</t>
    </rPh>
    <rPh sb="2" eb="4">
      <t>コウニュウ</t>
    </rPh>
    <rPh sb="4" eb="5">
      <t>リツ</t>
    </rPh>
    <phoneticPr fontId="1"/>
  </si>
  <si>
    <t>市外購入率（％）</t>
    <rPh sb="0" eb="2">
      <t>シガイ</t>
    </rPh>
    <rPh sb="2" eb="5">
      <t>コウニュウリツ</t>
    </rPh>
    <phoneticPr fontId="1"/>
  </si>
  <si>
    <t>プレミアム還元分</t>
    <rPh sb="5" eb="7">
      <t>カンゲン</t>
    </rPh>
    <rPh sb="7" eb="8">
      <t>ブン</t>
    </rPh>
    <phoneticPr fontId="1"/>
  </si>
  <si>
    <t>プレミアム分を除く</t>
    <rPh sb="5" eb="6">
      <t>ブン</t>
    </rPh>
    <rPh sb="7" eb="8">
      <t>ノゾ</t>
    </rPh>
    <phoneticPr fontId="1"/>
  </si>
  <si>
    <t>市内自給率上昇分</t>
    <rPh sb="0" eb="2">
      <t>シナイ</t>
    </rPh>
    <rPh sb="2" eb="5">
      <t>ジキュウリツ</t>
    </rPh>
    <rPh sb="5" eb="7">
      <t>ジョウショウ</t>
    </rPh>
    <rPh sb="7" eb="8">
      <t>ブン</t>
    </rPh>
    <phoneticPr fontId="1"/>
  </si>
  <si>
    <t>自給率上昇分（想定）</t>
    <rPh sb="0" eb="3">
      <t>ジキュウリツ</t>
    </rPh>
    <rPh sb="3" eb="5">
      <t>ジョウショウ</t>
    </rPh>
    <rPh sb="5" eb="6">
      <t>ブン</t>
    </rPh>
    <rPh sb="7" eb="9">
      <t>ソウテイ</t>
    </rPh>
    <phoneticPr fontId="1"/>
  </si>
  <si>
    <t>食料</t>
    <rPh sb="0" eb="2">
      <t>ショクリョウ</t>
    </rPh>
    <phoneticPr fontId="1"/>
  </si>
  <si>
    <t>外食</t>
    <rPh sb="0" eb="2">
      <t>ガイショク</t>
    </rPh>
    <phoneticPr fontId="1"/>
  </si>
  <si>
    <t>教養娯楽</t>
    <rPh sb="0" eb="2">
      <t>キョウヨウ</t>
    </rPh>
    <rPh sb="2" eb="4">
      <t>ゴラク</t>
    </rPh>
    <phoneticPr fontId="1"/>
  </si>
  <si>
    <t>諸雑費</t>
    <rPh sb="0" eb="3">
      <t>ショザッピ</t>
    </rPh>
    <phoneticPr fontId="1"/>
  </si>
  <si>
    <t>計</t>
    <rPh sb="0" eb="1">
      <t>ケイ</t>
    </rPh>
    <phoneticPr fontId="1"/>
  </si>
  <si>
    <t>食料品</t>
    <rPh sb="0" eb="3">
      <t>ショクリョウヒン</t>
    </rPh>
    <phoneticPr fontId="1"/>
  </si>
  <si>
    <t>その他</t>
    <rPh sb="2" eb="3">
      <t>タ</t>
    </rPh>
    <phoneticPr fontId="1"/>
  </si>
  <si>
    <t>市内自給率上昇分</t>
    <rPh sb="0" eb="2">
      <t>シナイ</t>
    </rPh>
    <rPh sb="2" eb="5">
      <t>ジキュウリツ</t>
    </rPh>
    <rPh sb="5" eb="7">
      <t>ジョウショウ</t>
    </rPh>
    <rPh sb="7" eb="8">
      <t>ブン</t>
    </rPh>
    <phoneticPr fontId="1"/>
  </si>
  <si>
    <t>市内消費</t>
    <rPh sb="0" eb="2">
      <t>シナイ</t>
    </rPh>
    <rPh sb="2" eb="4">
      <t>ショウヒ</t>
    </rPh>
    <phoneticPr fontId="1"/>
  </si>
  <si>
    <t>想定</t>
    <rPh sb="0" eb="2">
      <t>ソウテイ</t>
    </rPh>
    <phoneticPr fontId="1"/>
  </si>
  <si>
    <t>金額</t>
    <rPh sb="0" eb="2">
      <t>キンガク</t>
    </rPh>
    <phoneticPr fontId="1"/>
  </si>
  <si>
    <t>割合</t>
    <rPh sb="0" eb="2">
      <t>ワリアイ</t>
    </rPh>
    <phoneticPr fontId="1"/>
  </si>
  <si>
    <t>ﾌﾟﾚﾐｱﾑ分</t>
    <rPh sb="6" eb="7">
      <t>ブン</t>
    </rPh>
    <phoneticPr fontId="1"/>
  </si>
  <si>
    <t>上乗せ分</t>
    <rPh sb="0" eb="2">
      <t>ウワノ</t>
    </rPh>
    <rPh sb="3" eb="4">
      <t>ブン</t>
    </rPh>
    <phoneticPr fontId="1"/>
  </si>
  <si>
    <t>上乗せ分</t>
    <rPh sb="0" eb="2">
      <t>ウワノ</t>
    </rPh>
    <rPh sb="3" eb="4">
      <t>ブン</t>
    </rPh>
    <phoneticPr fontId="1"/>
  </si>
  <si>
    <t>自給率上昇分</t>
    <rPh sb="0" eb="3">
      <t>ジキュウリツ</t>
    </rPh>
    <rPh sb="3" eb="5">
      <t>ジョウショウ</t>
    </rPh>
    <rPh sb="5" eb="6">
      <t>ブン</t>
    </rPh>
    <phoneticPr fontId="1"/>
  </si>
  <si>
    <t>消費支出増</t>
    <rPh sb="0" eb="2">
      <t>ショウヒ</t>
    </rPh>
    <rPh sb="2" eb="4">
      <t>シシュツ</t>
    </rPh>
    <rPh sb="4" eb="5">
      <t>ゾウ</t>
    </rPh>
    <phoneticPr fontId="1"/>
  </si>
  <si>
    <t>飲食料品、繊維製品、その他製造業</t>
    <rPh sb="0" eb="3">
      <t>インショクリョウ</t>
    </rPh>
    <rPh sb="3" eb="4">
      <t>シナ</t>
    </rPh>
    <rPh sb="5" eb="7">
      <t>センイ</t>
    </rPh>
    <rPh sb="7" eb="9">
      <t>セイヒン</t>
    </rPh>
    <rPh sb="12" eb="13">
      <t>タ</t>
    </rPh>
    <rPh sb="13" eb="16">
      <t>セイゾウギョウ</t>
    </rPh>
    <phoneticPr fontId="1"/>
  </si>
  <si>
    <t>39部門マージン率表</t>
    <phoneticPr fontId="16"/>
  </si>
  <si>
    <t>※ 総務省「平成27年産業連関表」</t>
    <phoneticPr fontId="16"/>
  </si>
  <si>
    <t>※商業と運輸関係の部門のマージン額は、他部門からのマージン額が加算された金額</t>
    <rPh sb="1" eb="3">
      <t>ショウギョウ</t>
    </rPh>
    <rPh sb="4" eb="6">
      <t>ウンユ</t>
    </rPh>
    <rPh sb="6" eb="8">
      <t>カンケイ</t>
    </rPh>
    <rPh sb="9" eb="11">
      <t>ブモン</t>
    </rPh>
    <rPh sb="16" eb="17">
      <t>ガク</t>
    </rPh>
    <rPh sb="19" eb="22">
      <t>タブモン</t>
    </rPh>
    <rPh sb="29" eb="30">
      <t>ガク</t>
    </rPh>
    <rPh sb="31" eb="33">
      <t>カサン</t>
    </rPh>
    <rPh sb="36" eb="38">
      <t>キンガク</t>
    </rPh>
    <phoneticPr fontId="16"/>
  </si>
  <si>
    <t>部門名</t>
  </si>
  <si>
    <t>購入者価格（百万円）</t>
  </si>
  <si>
    <t>商業マージン</t>
  </si>
  <si>
    <t>運輸マージン</t>
  </si>
  <si>
    <t>商業マージン率</t>
  </si>
  <si>
    <t>運輸マージン率</t>
  </si>
  <si>
    <t>Ｃ</t>
  </si>
  <si>
    <t>Ｄ＝Ｂ／Ａ</t>
    <phoneticPr fontId="16"/>
  </si>
  <si>
    <t>Ｅ＝Ｃ／Ａ</t>
    <phoneticPr fontId="16"/>
  </si>
  <si>
    <t>林業</t>
    <rPh sb="0" eb="2">
      <t>リンギョウ</t>
    </rPh>
    <phoneticPr fontId="39"/>
  </si>
  <si>
    <t>漁業</t>
    <rPh sb="0" eb="2">
      <t>ギョギョウ</t>
    </rPh>
    <phoneticPr fontId="39"/>
  </si>
  <si>
    <t>電子部品</t>
    <rPh sb="0" eb="2">
      <t>デンシ</t>
    </rPh>
    <rPh sb="2" eb="4">
      <t>ブヒン</t>
    </rPh>
    <phoneticPr fontId="39"/>
  </si>
  <si>
    <t>廃棄物処理</t>
    <rPh sb="0" eb="3">
      <t>ハイキブツ</t>
    </rPh>
    <rPh sb="3" eb="5">
      <t>ショリ</t>
    </rPh>
    <phoneticPr fontId="39"/>
  </si>
  <si>
    <t>商業</t>
    <rPh sb="0" eb="2">
      <t>ショウギョウ</t>
    </rPh>
    <phoneticPr fontId="39"/>
  </si>
  <si>
    <t>運輸・郵便</t>
    <rPh sb="3" eb="5">
      <t>ユウビン</t>
    </rPh>
    <phoneticPr fontId="39"/>
  </si>
  <si>
    <t>医療・福祉</t>
    <rPh sb="3" eb="5">
      <t>フクシ</t>
    </rPh>
    <phoneticPr fontId="39"/>
  </si>
  <si>
    <t>他に分類されない会員制団体</t>
    <rPh sb="0" eb="1">
      <t>ホカ</t>
    </rPh>
    <rPh sb="2" eb="4">
      <t>ブンルイ</t>
    </rPh>
    <rPh sb="8" eb="11">
      <t>カイインセイ</t>
    </rPh>
    <rPh sb="11" eb="13">
      <t>ダンタイ</t>
    </rPh>
    <phoneticPr fontId="39"/>
  </si>
  <si>
    <t>事務用品</t>
    <rPh sb="0" eb="2">
      <t>ジム</t>
    </rPh>
    <rPh sb="2" eb="4">
      <t>ヨウヒン</t>
    </rPh>
    <phoneticPr fontId="39"/>
  </si>
  <si>
    <t>分類不明</t>
    <rPh sb="0" eb="2">
      <t>ブンルイ</t>
    </rPh>
    <rPh sb="2" eb="4">
      <t>フメイ</t>
    </rPh>
    <phoneticPr fontId="39"/>
  </si>
  <si>
    <t>総務省「平成27年産業連関表」</t>
    <rPh sb="0" eb="3">
      <t>ソウムショウ</t>
    </rPh>
    <rPh sb="4" eb="6">
      <t>ヘイセイ</t>
    </rPh>
    <rPh sb="8" eb="9">
      <t>ネン</t>
    </rPh>
    <rPh sb="9" eb="11">
      <t>サンギョウ</t>
    </rPh>
    <rPh sb="11" eb="13">
      <t>レンカン</t>
    </rPh>
    <rPh sb="13" eb="14">
      <t>ヒョウ</t>
    </rPh>
    <phoneticPr fontId="16"/>
  </si>
  <si>
    <t>農林漁業</t>
    <rPh sb="2" eb="4">
      <t>ギョギョウ</t>
    </rPh>
    <phoneticPr fontId="16"/>
  </si>
  <si>
    <t>41</t>
  </si>
  <si>
    <t>46</t>
  </si>
  <si>
    <t>47</t>
  </si>
  <si>
    <t>48</t>
  </si>
  <si>
    <t>51</t>
  </si>
  <si>
    <t>53</t>
  </si>
  <si>
    <t>55</t>
  </si>
  <si>
    <t>57</t>
  </si>
  <si>
    <t>59</t>
  </si>
  <si>
    <t>61</t>
  </si>
  <si>
    <t>63</t>
  </si>
  <si>
    <t>64</t>
  </si>
  <si>
    <t>65</t>
  </si>
  <si>
    <t>66</t>
  </si>
  <si>
    <t>67</t>
  </si>
  <si>
    <t>68</t>
  </si>
  <si>
    <t>69</t>
  </si>
  <si>
    <t>70</t>
  </si>
  <si>
    <t>農業計</t>
    <rPh sb="0" eb="2">
      <t>ノウギョウ</t>
    </rPh>
    <rPh sb="2" eb="3">
      <t>ケイ</t>
    </rPh>
    <phoneticPr fontId="16"/>
  </si>
  <si>
    <t>農林漁業計</t>
    <rPh sb="0" eb="2">
      <t>ノウリン</t>
    </rPh>
    <rPh sb="2" eb="3">
      <t>ギョ</t>
    </rPh>
    <rPh sb="4" eb="5">
      <t>ケイ</t>
    </rPh>
    <phoneticPr fontId="16"/>
  </si>
  <si>
    <t>商業運輸ﾏｰｼﾞﾝ調整後</t>
    <rPh sb="0" eb="2">
      <t>ショウギョウ</t>
    </rPh>
    <rPh sb="2" eb="4">
      <t>ウンユ</t>
    </rPh>
    <rPh sb="9" eb="11">
      <t>チョウセイ</t>
    </rPh>
    <rPh sb="11" eb="12">
      <t>ゴ</t>
    </rPh>
    <phoneticPr fontId="1"/>
  </si>
  <si>
    <t>計</t>
    <rPh sb="0" eb="1">
      <t>ケイ</t>
    </rPh>
    <phoneticPr fontId="1"/>
  </si>
  <si>
    <t>商業ﾏｰｼﾞﾝ</t>
    <rPh sb="0" eb="2">
      <t>ショウギョウ</t>
    </rPh>
    <phoneticPr fontId="1"/>
  </si>
  <si>
    <t>運輸ﾏｰｼﾞﾝ</t>
    <rPh sb="0" eb="2">
      <t>ウンユ</t>
    </rPh>
    <phoneticPr fontId="1"/>
  </si>
  <si>
    <t>消費増分</t>
    <rPh sb="0" eb="2">
      <t>ショウヒ</t>
    </rPh>
    <rPh sb="2" eb="3">
      <t>ゾウ</t>
    </rPh>
    <rPh sb="3" eb="4">
      <t>ブン</t>
    </rPh>
    <phoneticPr fontId="1"/>
  </si>
  <si>
    <t>事業所向け</t>
    <rPh sb="0" eb="3">
      <t>ジギョウショ</t>
    </rPh>
    <rPh sb="3" eb="4">
      <t>ム</t>
    </rPh>
    <phoneticPr fontId="1"/>
  </si>
  <si>
    <t>消費者向け</t>
    <rPh sb="0" eb="3">
      <t>ショウヒシャ</t>
    </rPh>
    <rPh sb="3" eb="4">
      <t>ム</t>
    </rPh>
    <phoneticPr fontId="1"/>
  </si>
  <si>
    <t>登録者数</t>
    <rPh sb="0" eb="3">
      <t>トウロクシャ</t>
    </rPh>
    <rPh sb="3" eb="4">
      <t>スウ</t>
    </rPh>
    <phoneticPr fontId="1"/>
  </si>
  <si>
    <t xml:space="preserve"> </t>
    <phoneticPr fontId="1"/>
  </si>
  <si>
    <t>登録店舗</t>
    <rPh sb="0" eb="2">
      <t>トウロク</t>
    </rPh>
    <rPh sb="2" eb="4">
      <t>テンポ</t>
    </rPh>
    <phoneticPr fontId="1"/>
  </si>
  <si>
    <t>利用頻度</t>
    <rPh sb="0" eb="2">
      <t>リヨウ</t>
    </rPh>
    <rPh sb="2" eb="4">
      <t>ヒンド</t>
    </rPh>
    <phoneticPr fontId="1"/>
  </si>
  <si>
    <t>計</t>
    <rPh sb="0" eb="1">
      <t>ケイ</t>
    </rPh>
    <phoneticPr fontId="1"/>
  </si>
  <si>
    <t>月2回</t>
    <rPh sb="0" eb="1">
      <t>ツキ</t>
    </rPh>
    <rPh sb="2" eb="3">
      <t>カイ</t>
    </rPh>
    <phoneticPr fontId="1"/>
  </si>
  <si>
    <t>月1回</t>
    <rPh sb="0" eb="1">
      <t>ツキ</t>
    </rPh>
    <rPh sb="2" eb="3">
      <t>カイ</t>
    </rPh>
    <phoneticPr fontId="1"/>
  </si>
  <si>
    <t>利用していない</t>
    <rPh sb="0" eb="2">
      <t>リヨウ</t>
    </rPh>
    <phoneticPr fontId="1"/>
  </si>
  <si>
    <t>月4回</t>
    <rPh sb="0" eb="1">
      <t>ツキ</t>
    </rPh>
    <rPh sb="2" eb="3">
      <t>カイ</t>
    </rPh>
    <phoneticPr fontId="1"/>
  </si>
  <si>
    <t>月10回</t>
    <rPh sb="0" eb="1">
      <t>ツキ</t>
    </rPh>
    <rPh sb="3" eb="4">
      <t>カイ</t>
    </rPh>
    <phoneticPr fontId="1"/>
  </si>
  <si>
    <t>月30回</t>
    <rPh sb="0" eb="1">
      <t>ツキ</t>
    </rPh>
    <rPh sb="3" eb="4">
      <t>カイ</t>
    </rPh>
    <phoneticPr fontId="1"/>
  </si>
  <si>
    <t>最終需要額(兵庫県内）</t>
    <rPh sb="0" eb="2">
      <t>サイシュウ</t>
    </rPh>
    <rPh sb="2" eb="4">
      <t>ジュヨウ</t>
    </rPh>
    <rPh sb="4" eb="5">
      <t>ガク</t>
    </rPh>
    <rPh sb="6" eb="8">
      <t>ヒョウゴ</t>
    </rPh>
    <rPh sb="8" eb="9">
      <t>ケン</t>
    </rPh>
    <phoneticPr fontId="3"/>
  </si>
  <si>
    <t>阪神南地域</t>
    <rPh sb="0" eb="2">
      <t>ハンシン</t>
    </rPh>
    <rPh sb="2" eb="3">
      <t>ミナミ</t>
    </rPh>
    <rPh sb="3" eb="5">
      <t>チイキ</t>
    </rPh>
    <phoneticPr fontId="22"/>
  </si>
  <si>
    <t>阪神北地域</t>
    <rPh sb="0" eb="2">
      <t>ハンシン</t>
    </rPh>
    <rPh sb="2" eb="3">
      <t>キタ</t>
    </rPh>
    <rPh sb="3" eb="5">
      <t>チイキ</t>
    </rPh>
    <phoneticPr fontId="22"/>
  </si>
  <si>
    <t>北播磨地域</t>
    <rPh sb="0" eb="1">
      <t>キタ</t>
    </rPh>
    <rPh sb="1" eb="3">
      <t>ハリマ</t>
    </rPh>
    <rPh sb="3" eb="5">
      <t>チイキ</t>
    </rPh>
    <phoneticPr fontId="22"/>
  </si>
  <si>
    <t>中播磨地域</t>
    <rPh sb="0" eb="1">
      <t>ナカ</t>
    </rPh>
    <rPh sb="1" eb="3">
      <t>ハリマ</t>
    </rPh>
    <rPh sb="3" eb="5">
      <t>チイキ</t>
    </rPh>
    <phoneticPr fontId="22"/>
  </si>
  <si>
    <t>西播磨地域</t>
    <rPh sb="0" eb="1">
      <t>ニシ</t>
    </rPh>
    <rPh sb="1" eb="3">
      <t>ハリマ</t>
    </rPh>
    <rPh sb="3" eb="5">
      <t>チイキ</t>
    </rPh>
    <phoneticPr fontId="22"/>
  </si>
  <si>
    <t>阪神南地域</t>
    <rPh sb="2" eb="3">
      <t>ミナミ</t>
    </rPh>
    <phoneticPr fontId="22"/>
  </si>
  <si>
    <t>西宮市</t>
  </si>
  <si>
    <t>芦屋市</t>
  </si>
  <si>
    <t>伊丹市</t>
  </si>
  <si>
    <t>宝塚市</t>
  </si>
  <si>
    <t>川西市</t>
  </si>
  <si>
    <t>三田市</t>
  </si>
  <si>
    <t>猪名川町</t>
  </si>
  <si>
    <t>明石市</t>
  </si>
  <si>
    <t>加古川市</t>
  </si>
  <si>
    <t>高砂市</t>
  </si>
  <si>
    <t>稲美町</t>
  </si>
  <si>
    <t>播磨町</t>
  </si>
  <si>
    <t>西脇市</t>
  </si>
  <si>
    <t>三木市</t>
  </si>
  <si>
    <t>小野市</t>
  </si>
  <si>
    <t>加西市</t>
  </si>
  <si>
    <t>加東市</t>
    <rPh sb="0" eb="2">
      <t>カトウ</t>
    </rPh>
    <rPh sb="2" eb="3">
      <t>シ</t>
    </rPh>
    <phoneticPr fontId="22"/>
  </si>
  <si>
    <t>多可町</t>
    <rPh sb="0" eb="2">
      <t>タカ</t>
    </rPh>
    <rPh sb="2" eb="3">
      <t>チョウ</t>
    </rPh>
    <phoneticPr fontId="22"/>
  </si>
  <si>
    <t>中播磨地域</t>
    <rPh sb="0" eb="1">
      <t>ナカ</t>
    </rPh>
    <phoneticPr fontId="22"/>
  </si>
  <si>
    <t>姫路市</t>
    <rPh sb="0" eb="3">
      <t>ヒメジシ</t>
    </rPh>
    <phoneticPr fontId="22"/>
  </si>
  <si>
    <t>市川町</t>
  </si>
  <si>
    <t>福崎町</t>
  </si>
  <si>
    <t>神河町</t>
    <rPh sb="0" eb="1">
      <t>カミ</t>
    </rPh>
    <rPh sb="1" eb="2">
      <t>カワ</t>
    </rPh>
    <rPh sb="2" eb="3">
      <t>チョウ</t>
    </rPh>
    <phoneticPr fontId="22"/>
  </si>
  <si>
    <t>相生市</t>
  </si>
  <si>
    <t>赤穂市</t>
  </si>
  <si>
    <t>宍粟市</t>
    <rPh sb="0" eb="2">
      <t>シソウ</t>
    </rPh>
    <rPh sb="2" eb="3">
      <t>シ</t>
    </rPh>
    <phoneticPr fontId="22"/>
  </si>
  <si>
    <t>たつの市</t>
    <rPh sb="3" eb="4">
      <t>シ</t>
    </rPh>
    <phoneticPr fontId="22"/>
  </si>
  <si>
    <t>太子町</t>
  </si>
  <si>
    <t>上郡町</t>
  </si>
  <si>
    <t>佐用町</t>
  </si>
  <si>
    <t>豊岡市</t>
  </si>
  <si>
    <t>養父市</t>
    <rPh sb="2" eb="3">
      <t>シ</t>
    </rPh>
    <phoneticPr fontId="22"/>
  </si>
  <si>
    <t>朝来市</t>
    <rPh sb="0" eb="2">
      <t>アサゴ</t>
    </rPh>
    <rPh sb="2" eb="3">
      <t>シ</t>
    </rPh>
    <phoneticPr fontId="22"/>
  </si>
  <si>
    <t>香美町</t>
    <rPh sb="0" eb="2">
      <t>カミ</t>
    </rPh>
    <rPh sb="2" eb="3">
      <t>チョウ</t>
    </rPh>
    <phoneticPr fontId="22"/>
  </si>
  <si>
    <t>新温泉町</t>
    <rPh sb="0" eb="1">
      <t>シン</t>
    </rPh>
    <rPh sb="1" eb="3">
      <t>オンセン</t>
    </rPh>
    <rPh sb="3" eb="4">
      <t>チョウ</t>
    </rPh>
    <phoneticPr fontId="22"/>
  </si>
  <si>
    <t>丹波篠山市</t>
    <rPh sb="0" eb="2">
      <t>タンバ</t>
    </rPh>
    <rPh sb="4" eb="5">
      <t>シ</t>
    </rPh>
    <phoneticPr fontId="27"/>
  </si>
  <si>
    <t>丹波市</t>
    <rPh sb="0" eb="2">
      <t>タンバ</t>
    </rPh>
    <rPh sb="2" eb="3">
      <t>シ</t>
    </rPh>
    <phoneticPr fontId="22"/>
  </si>
  <si>
    <t>洲本市</t>
  </si>
  <si>
    <t>南あわじ市</t>
    <rPh sb="0" eb="1">
      <t>ミナミ</t>
    </rPh>
    <rPh sb="4" eb="5">
      <t>シ</t>
    </rPh>
    <phoneticPr fontId="22"/>
  </si>
  <si>
    <t>淡路市</t>
    <rPh sb="0" eb="2">
      <t>アワジ</t>
    </rPh>
    <rPh sb="2" eb="3">
      <t>シ</t>
    </rPh>
    <phoneticPr fontId="22"/>
  </si>
  <si>
    <t>令和元年度市町内総生産速報（名目）</t>
    <rPh sb="0" eb="2">
      <t>レイワ</t>
    </rPh>
    <rPh sb="2" eb="5">
      <t>ガンネンド</t>
    </rPh>
    <rPh sb="7" eb="8">
      <t>ナイ</t>
    </rPh>
    <rPh sb="8" eb="9">
      <t>ソウ</t>
    </rPh>
    <rPh sb="11" eb="13">
      <t>ソクホウ</t>
    </rPh>
    <rPh sb="14" eb="16">
      <t>メイモク</t>
    </rPh>
    <phoneticPr fontId="17"/>
  </si>
  <si>
    <t>リピート消費</t>
    <rPh sb="4" eb="6">
      <t>ショウヒ</t>
    </rPh>
    <phoneticPr fontId="1"/>
  </si>
  <si>
    <t xml:space="preserve"> </t>
    <phoneticPr fontId="1"/>
  </si>
  <si>
    <t>雇用者報酬への転換比率</t>
    <rPh sb="0" eb="3">
      <t>コヨウシャ</t>
    </rPh>
    <rPh sb="3" eb="5">
      <t>ホウシュウ</t>
    </rPh>
    <rPh sb="7" eb="9">
      <t>テンカン</t>
    </rPh>
    <rPh sb="9" eb="11">
      <t>ヒリツ</t>
    </rPh>
    <phoneticPr fontId="16"/>
  </si>
  <si>
    <t>平均消費性向（勤労者世帯）</t>
    <rPh sb="0" eb="2">
      <t>ヘイキン</t>
    </rPh>
    <rPh sb="7" eb="10">
      <t>キンロウシャ</t>
    </rPh>
    <rPh sb="10" eb="12">
      <t>セタイ</t>
    </rPh>
    <phoneticPr fontId="16"/>
  </si>
  <si>
    <t>神戸市</t>
    <rPh sb="0" eb="3">
      <t>コウベシ</t>
    </rPh>
    <phoneticPr fontId="16"/>
  </si>
  <si>
    <t>近畿</t>
    <rPh sb="0" eb="2">
      <t>キンキ</t>
    </rPh>
    <phoneticPr fontId="16"/>
  </si>
  <si>
    <t>平成9年平均</t>
  </si>
  <si>
    <t>平成10年平均</t>
    <rPh sb="0" eb="2">
      <t>ヘイセイ</t>
    </rPh>
    <rPh sb="4" eb="5">
      <t>ネン</t>
    </rPh>
    <rPh sb="5" eb="7">
      <t>ヘイキン</t>
    </rPh>
    <phoneticPr fontId="16"/>
  </si>
  <si>
    <t>平成11年平均</t>
    <rPh sb="0" eb="2">
      <t>ヘイセイ</t>
    </rPh>
    <rPh sb="4" eb="5">
      <t>ネン</t>
    </rPh>
    <rPh sb="5" eb="7">
      <t>ヘイキン</t>
    </rPh>
    <phoneticPr fontId="16"/>
  </si>
  <si>
    <t>平成12年平均</t>
    <rPh sb="0" eb="2">
      <t>ヘイセイ</t>
    </rPh>
    <rPh sb="4" eb="5">
      <t>ネン</t>
    </rPh>
    <rPh sb="5" eb="7">
      <t>ヘイキン</t>
    </rPh>
    <phoneticPr fontId="16"/>
  </si>
  <si>
    <t>平成13年平均</t>
    <rPh sb="0" eb="2">
      <t>ヘイセイ</t>
    </rPh>
    <rPh sb="4" eb="5">
      <t>ネン</t>
    </rPh>
    <rPh sb="5" eb="7">
      <t>ヘイキン</t>
    </rPh>
    <phoneticPr fontId="16"/>
  </si>
  <si>
    <t>平成14年平均</t>
    <rPh sb="0" eb="2">
      <t>ヘイセイ</t>
    </rPh>
    <rPh sb="4" eb="5">
      <t>ネン</t>
    </rPh>
    <rPh sb="5" eb="7">
      <t>ヘイキン</t>
    </rPh>
    <phoneticPr fontId="16"/>
  </si>
  <si>
    <t>平成15年平均</t>
    <rPh sb="0" eb="2">
      <t>ヘイセイ</t>
    </rPh>
    <rPh sb="4" eb="5">
      <t>ネン</t>
    </rPh>
    <rPh sb="5" eb="7">
      <t>ヘイキン</t>
    </rPh>
    <phoneticPr fontId="16"/>
  </si>
  <si>
    <t>平成16年平均</t>
    <rPh sb="0" eb="2">
      <t>ヘイセイ</t>
    </rPh>
    <rPh sb="4" eb="5">
      <t>ネン</t>
    </rPh>
    <rPh sb="5" eb="7">
      <t>ヘイキン</t>
    </rPh>
    <phoneticPr fontId="16"/>
  </si>
  <si>
    <t>平成17年平均</t>
    <rPh sb="0" eb="2">
      <t>ヘイセイ</t>
    </rPh>
    <rPh sb="4" eb="5">
      <t>ネン</t>
    </rPh>
    <rPh sb="5" eb="7">
      <t>ヘイキン</t>
    </rPh>
    <phoneticPr fontId="16"/>
  </si>
  <si>
    <t>平成18年平均</t>
    <rPh sb="0" eb="2">
      <t>ヘイセイ</t>
    </rPh>
    <rPh sb="4" eb="5">
      <t>ネン</t>
    </rPh>
    <rPh sb="5" eb="7">
      <t>ヘイキン</t>
    </rPh>
    <phoneticPr fontId="16"/>
  </si>
  <si>
    <t>平成19年平均</t>
    <rPh sb="0" eb="2">
      <t>ヘイセイ</t>
    </rPh>
    <rPh sb="4" eb="5">
      <t>ネン</t>
    </rPh>
    <rPh sb="5" eb="7">
      <t>ヘイキン</t>
    </rPh>
    <phoneticPr fontId="16"/>
  </si>
  <si>
    <t>平成20年平均</t>
    <rPh sb="0" eb="2">
      <t>ヘイセイ</t>
    </rPh>
    <rPh sb="4" eb="5">
      <t>ネン</t>
    </rPh>
    <rPh sb="5" eb="7">
      <t>ヘイキン</t>
    </rPh>
    <phoneticPr fontId="16"/>
  </si>
  <si>
    <t>平成21年平均</t>
    <rPh sb="0" eb="2">
      <t>ヘイセイ</t>
    </rPh>
    <rPh sb="4" eb="5">
      <t>ネン</t>
    </rPh>
    <rPh sb="5" eb="7">
      <t>ヘイキン</t>
    </rPh>
    <phoneticPr fontId="16"/>
  </si>
  <si>
    <t>平成22年平均</t>
    <rPh sb="0" eb="2">
      <t>ヘイセイ</t>
    </rPh>
    <rPh sb="4" eb="5">
      <t>ネン</t>
    </rPh>
    <rPh sb="5" eb="7">
      <t>ヘイキン</t>
    </rPh>
    <phoneticPr fontId="16"/>
  </si>
  <si>
    <t>平成23年平均</t>
    <rPh sb="0" eb="2">
      <t>ヘイセイ</t>
    </rPh>
    <rPh sb="4" eb="5">
      <t>ネン</t>
    </rPh>
    <rPh sb="5" eb="7">
      <t>ヘイキン</t>
    </rPh>
    <phoneticPr fontId="16"/>
  </si>
  <si>
    <t>平成24年平均</t>
    <rPh sb="0" eb="2">
      <t>ヘイセイ</t>
    </rPh>
    <rPh sb="4" eb="5">
      <t>ネン</t>
    </rPh>
    <rPh sb="5" eb="7">
      <t>ヘイキン</t>
    </rPh>
    <phoneticPr fontId="16"/>
  </si>
  <si>
    <t>平成25年平均</t>
    <rPh sb="0" eb="2">
      <t>ヘイセイ</t>
    </rPh>
    <rPh sb="4" eb="5">
      <t>ネン</t>
    </rPh>
    <rPh sb="5" eb="7">
      <t>ヘイキン</t>
    </rPh>
    <phoneticPr fontId="16"/>
  </si>
  <si>
    <t>平成26年平均</t>
    <rPh sb="0" eb="2">
      <t>ヘイセイ</t>
    </rPh>
    <rPh sb="4" eb="5">
      <t>ネン</t>
    </rPh>
    <rPh sb="5" eb="7">
      <t>ヘイキン</t>
    </rPh>
    <phoneticPr fontId="16"/>
  </si>
  <si>
    <t>平成27年平均</t>
    <rPh sb="0" eb="2">
      <t>ヘイセイ</t>
    </rPh>
    <rPh sb="4" eb="5">
      <t>ネン</t>
    </rPh>
    <rPh sb="5" eb="7">
      <t>ヘイキン</t>
    </rPh>
    <phoneticPr fontId="16"/>
  </si>
  <si>
    <t>平成28年平均</t>
    <rPh sb="0" eb="2">
      <t>ヘイセイ</t>
    </rPh>
    <rPh sb="4" eb="5">
      <t>ネン</t>
    </rPh>
    <rPh sb="5" eb="7">
      <t>ヘイキン</t>
    </rPh>
    <phoneticPr fontId="16"/>
  </si>
  <si>
    <t>平成29年平均</t>
    <rPh sb="0" eb="2">
      <t>ヘイセイ</t>
    </rPh>
    <rPh sb="4" eb="5">
      <t>ネン</t>
    </rPh>
    <rPh sb="5" eb="7">
      <t>ヘイキン</t>
    </rPh>
    <phoneticPr fontId="16"/>
  </si>
  <si>
    <t>平成30年平均</t>
    <rPh sb="0" eb="2">
      <t>ヘイセイ</t>
    </rPh>
    <rPh sb="4" eb="5">
      <t>ネン</t>
    </rPh>
    <rPh sb="5" eb="7">
      <t>ヘイキン</t>
    </rPh>
    <phoneticPr fontId="16"/>
  </si>
  <si>
    <t>令和元年平均</t>
    <rPh sb="0" eb="2">
      <t>レイワ</t>
    </rPh>
    <rPh sb="2" eb="3">
      <t>ガン</t>
    </rPh>
    <rPh sb="3" eb="4">
      <t>ネン</t>
    </rPh>
    <rPh sb="4" eb="6">
      <t>ヘイキン</t>
    </rPh>
    <phoneticPr fontId="10"/>
  </si>
  <si>
    <t>令和2年平均</t>
    <rPh sb="0" eb="2">
      <t>レイワ</t>
    </rPh>
    <rPh sb="3" eb="4">
      <t>ネン</t>
    </rPh>
    <rPh sb="4" eb="6">
      <t>ヘイキン</t>
    </rPh>
    <phoneticPr fontId="16"/>
  </si>
  <si>
    <t>（資料）総務省「家計調査」</t>
    <rPh sb="1" eb="3">
      <t>シリョウ</t>
    </rPh>
    <rPh sb="4" eb="7">
      <t>ソウムショウ</t>
    </rPh>
    <rPh sb="8" eb="10">
      <t>カケイ</t>
    </rPh>
    <rPh sb="10" eb="12">
      <t>チョウサ</t>
    </rPh>
    <phoneticPr fontId="16"/>
  </si>
  <si>
    <t>雇用者報酬転換比率</t>
    <rPh sb="0" eb="3">
      <t>コヨウシャ</t>
    </rPh>
    <rPh sb="3" eb="5">
      <t>ホウシュウ</t>
    </rPh>
    <rPh sb="5" eb="7">
      <t>テンカン</t>
    </rPh>
    <rPh sb="7" eb="9">
      <t>ヒリツ</t>
    </rPh>
    <phoneticPr fontId="16"/>
  </si>
  <si>
    <t>平成27年兵庫県産業連関表</t>
    <phoneticPr fontId="16"/>
  </si>
  <si>
    <t>第８表　その他の分析係数表（その１）　県内自給率・移輸入率表</t>
    <rPh sb="0" eb="1">
      <t>ダイ</t>
    </rPh>
    <rPh sb="2" eb="3">
      <t>ヒョウ</t>
    </rPh>
    <rPh sb="6" eb="7">
      <t>タ</t>
    </rPh>
    <rPh sb="8" eb="10">
      <t>ブンセキ</t>
    </rPh>
    <rPh sb="10" eb="12">
      <t>ケイスウ</t>
    </rPh>
    <rPh sb="12" eb="13">
      <t>オモテ</t>
    </rPh>
    <rPh sb="28" eb="29">
      <t>リツ</t>
    </rPh>
    <phoneticPr fontId="16"/>
  </si>
  <si>
    <t>統合大分類（39部門）</t>
    <rPh sb="0" eb="2">
      <t>トウゴウ</t>
    </rPh>
    <rPh sb="2" eb="3">
      <t>ダイ</t>
    </rPh>
    <rPh sb="3" eb="5">
      <t>ブンルイ</t>
    </rPh>
    <phoneticPr fontId="21"/>
  </si>
  <si>
    <t>県内需要合計</t>
  </si>
  <si>
    <t>県内自給率</t>
  </si>
  <si>
    <t>100</t>
  </si>
  <si>
    <t>宿泊業</t>
  </si>
  <si>
    <t>飲食サービス</t>
  </si>
  <si>
    <t>102</t>
  </si>
  <si>
    <t>洗濯・理容・美容・浴場業</t>
  </si>
  <si>
    <t>103</t>
  </si>
  <si>
    <t>娯楽サービス</t>
  </si>
  <si>
    <t>104</t>
  </si>
  <si>
    <t>H27県自給率</t>
    <rPh sb="3" eb="4">
      <t>ケン</t>
    </rPh>
    <rPh sb="4" eb="7">
      <t>ジキュウリツ</t>
    </rPh>
    <phoneticPr fontId="1"/>
  </si>
  <si>
    <t>尼崎市－県</t>
    <rPh sb="0" eb="3">
      <t>アマガサキシ</t>
    </rPh>
    <rPh sb="4" eb="5">
      <t>ケン</t>
    </rPh>
    <phoneticPr fontId="1"/>
  </si>
  <si>
    <t>神戸市並</t>
    <rPh sb="0" eb="3">
      <t>コウベシ</t>
    </rPh>
    <rPh sb="3" eb="4">
      <t>ナミ</t>
    </rPh>
    <phoneticPr fontId="1"/>
  </si>
  <si>
    <t>令和元年度速報</t>
    <rPh sb="0" eb="2">
      <t>レイワ</t>
    </rPh>
    <rPh sb="2" eb="3">
      <t>ガン</t>
    </rPh>
    <rPh sb="3" eb="5">
      <t>ネンド</t>
    </rPh>
    <rPh sb="5" eb="7">
      <t>ソクホウ</t>
    </rPh>
    <phoneticPr fontId="16"/>
  </si>
  <si>
    <t>　</t>
    <phoneticPr fontId="1"/>
  </si>
  <si>
    <t>3 市内自給率</t>
    <rPh sb="2" eb="4">
      <t>シナイ</t>
    </rPh>
    <rPh sb="4" eb="7">
      <t>ジキュウリツ</t>
    </rPh>
    <phoneticPr fontId="1"/>
  </si>
  <si>
    <t>消費支出2</t>
    <rPh sb="0" eb="2">
      <t>ショウヒ</t>
    </rPh>
    <rPh sb="2" eb="4">
      <t>シシュツ</t>
    </rPh>
    <phoneticPr fontId="1"/>
  </si>
  <si>
    <t>林業</t>
    <rPh sb="0" eb="2">
      <t>リンギョウ</t>
    </rPh>
    <phoneticPr fontId="5"/>
  </si>
  <si>
    <t>漁業</t>
    <rPh sb="0" eb="2">
      <t>ギョギョウ</t>
    </rPh>
    <phoneticPr fontId="5"/>
  </si>
  <si>
    <t>プラスチック・ゴム製品</t>
    <rPh sb="9" eb="11">
      <t>セイヒン</t>
    </rPh>
    <phoneticPr fontId="2"/>
  </si>
  <si>
    <t>電子部品</t>
    <rPh sb="0" eb="2">
      <t>デンシ</t>
    </rPh>
    <rPh sb="2" eb="4">
      <t>ブヒン</t>
    </rPh>
    <phoneticPr fontId="5"/>
  </si>
  <si>
    <t>廃棄物処理</t>
    <rPh sb="0" eb="3">
      <t>ハイキブツ</t>
    </rPh>
    <rPh sb="3" eb="5">
      <t>ショリ</t>
    </rPh>
    <phoneticPr fontId="5"/>
  </si>
  <si>
    <t>商業</t>
    <rPh sb="0" eb="2">
      <t>ショウギョウ</t>
    </rPh>
    <phoneticPr fontId="5"/>
  </si>
  <si>
    <t>運輸・郵便</t>
    <rPh sb="3" eb="5">
      <t>ユウビン</t>
    </rPh>
    <phoneticPr fontId="5"/>
  </si>
  <si>
    <t>医療・福祉</t>
    <rPh sb="3" eb="5">
      <t>フクシ</t>
    </rPh>
    <phoneticPr fontId="5"/>
  </si>
  <si>
    <t>他に分類されない会員制団体</t>
    <rPh sb="0" eb="1">
      <t>ホカ</t>
    </rPh>
    <rPh sb="2" eb="4">
      <t>ブンルイ</t>
    </rPh>
    <rPh sb="8" eb="11">
      <t>カイインセイ</t>
    </rPh>
    <rPh sb="11" eb="13">
      <t>ダンタイ</t>
    </rPh>
    <phoneticPr fontId="5"/>
  </si>
  <si>
    <t>事務用品</t>
    <rPh sb="0" eb="2">
      <t>ジム</t>
    </rPh>
    <rPh sb="2" eb="4">
      <t>ヨウヒン</t>
    </rPh>
    <phoneticPr fontId="5"/>
  </si>
  <si>
    <t>分類不明</t>
    <rPh sb="0" eb="2">
      <t>ブンルイ</t>
    </rPh>
    <rPh sb="2" eb="4">
      <t>フメイ</t>
    </rPh>
    <phoneticPr fontId="5"/>
  </si>
  <si>
    <t>平均消費性向</t>
    <rPh sb="0" eb="2">
      <t>ヘイキン</t>
    </rPh>
    <rPh sb="2" eb="4">
      <t>ショウヒ</t>
    </rPh>
    <rPh sb="4" eb="6">
      <t>セイコウ</t>
    </rPh>
    <phoneticPr fontId="1"/>
  </si>
  <si>
    <t>域内自給率</t>
    <rPh sb="0" eb="2">
      <t>イキナイ</t>
    </rPh>
    <rPh sb="2" eb="5">
      <t>ジキュウリツ</t>
    </rPh>
    <phoneticPr fontId="1"/>
  </si>
  <si>
    <t>商業</t>
    <rPh sb="0" eb="2">
      <t>ショウギョウ</t>
    </rPh>
    <phoneticPr fontId="1"/>
  </si>
  <si>
    <t>運輸、郵便</t>
    <rPh sb="0" eb="2">
      <t>ウンユ</t>
    </rPh>
    <rPh sb="3" eb="5">
      <t>ユウビン</t>
    </rPh>
    <phoneticPr fontId="1"/>
  </si>
  <si>
    <t>項目</t>
    <rPh sb="0" eb="2">
      <t>コウモク</t>
    </rPh>
    <phoneticPr fontId="1"/>
  </si>
  <si>
    <t>補正前</t>
    <rPh sb="0" eb="2">
      <t>ホセイ</t>
    </rPh>
    <rPh sb="2" eb="3">
      <t>マエ</t>
    </rPh>
    <phoneticPr fontId="1"/>
  </si>
  <si>
    <t>補正後</t>
    <rPh sb="0" eb="3">
      <t>ホセイゴ</t>
    </rPh>
    <phoneticPr fontId="1"/>
  </si>
  <si>
    <t>市内購入率</t>
    <rPh sb="0" eb="2">
      <t>シナイ</t>
    </rPh>
    <rPh sb="2" eb="5">
      <t>コウニュウリツ</t>
    </rPh>
    <phoneticPr fontId="1"/>
  </si>
  <si>
    <t>備考</t>
    <rPh sb="0" eb="2">
      <t>ビコウ</t>
    </rPh>
    <phoneticPr fontId="1"/>
  </si>
  <si>
    <t>総務省「全国家計構造調査2019」</t>
    <rPh sb="0" eb="3">
      <t>ソウムショウ</t>
    </rPh>
    <rPh sb="4" eb="6">
      <t>ゼンコク</t>
    </rPh>
    <rPh sb="6" eb="8">
      <t>カケイ</t>
    </rPh>
    <rPh sb="8" eb="10">
      <t>コウゾウ</t>
    </rPh>
    <rPh sb="10" eb="12">
      <t>チョウサ</t>
    </rPh>
    <phoneticPr fontId="1"/>
  </si>
  <si>
    <t>兵庫県「兵庫県産業連関表2015」</t>
    <rPh sb="0" eb="3">
      <t>ヒョウゴケン</t>
    </rPh>
    <rPh sb="4" eb="6">
      <t>ヒョウゴ</t>
    </rPh>
    <rPh sb="6" eb="7">
      <t>ケン</t>
    </rPh>
    <rPh sb="7" eb="9">
      <t>サンギョウ</t>
    </rPh>
    <rPh sb="9" eb="11">
      <t>レンカン</t>
    </rPh>
    <rPh sb="11" eb="12">
      <t>ヒョウ</t>
    </rPh>
    <phoneticPr fontId="1"/>
  </si>
  <si>
    <t>総務省「家計調査2014～2020」</t>
    <rPh sb="0" eb="3">
      <t>ソウムショウ</t>
    </rPh>
    <rPh sb="4" eb="6">
      <t>カケイ</t>
    </rPh>
    <rPh sb="6" eb="8">
      <t>チョウサ</t>
    </rPh>
    <phoneticPr fontId="1"/>
  </si>
  <si>
    <t>計</t>
    <rPh sb="0" eb="1">
      <t>ケイ</t>
    </rPh>
    <phoneticPr fontId="1"/>
  </si>
  <si>
    <t>種別</t>
    <rPh sb="0" eb="2">
      <t>シュベツ</t>
    </rPh>
    <phoneticPr fontId="1"/>
  </si>
  <si>
    <t>備考</t>
    <rPh sb="0" eb="2">
      <t>ビコウ</t>
    </rPh>
    <phoneticPr fontId="1"/>
  </si>
  <si>
    <t>発行ﾎﾟｲﾝﾄ（千p）</t>
    <rPh sb="0" eb="2">
      <t>ハッコウ</t>
    </rPh>
    <rPh sb="8" eb="9">
      <t>セン</t>
    </rPh>
    <phoneticPr fontId="1"/>
  </si>
  <si>
    <t>会員数（千人）</t>
    <rPh sb="0" eb="3">
      <t>カイインスウ</t>
    </rPh>
    <rPh sb="4" eb="6">
      <t>センニン</t>
    </rPh>
    <phoneticPr fontId="1"/>
  </si>
  <si>
    <t>SDGsポイント</t>
    <phoneticPr fontId="1"/>
  </si>
  <si>
    <t>チャージポイント</t>
    <phoneticPr fontId="1"/>
  </si>
  <si>
    <t>お買い物ポイント</t>
    <rPh sb="1" eb="2">
      <t>カ</t>
    </rPh>
    <rPh sb="3" eb="4">
      <t>モノ</t>
    </rPh>
    <phoneticPr fontId="1"/>
  </si>
  <si>
    <t>プレミアム観光商品券</t>
    <rPh sb="5" eb="7">
      <t>カンコウ</t>
    </rPh>
    <rPh sb="7" eb="10">
      <t>ショウヒンケン</t>
    </rPh>
    <phoneticPr fontId="1"/>
  </si>
  <si>
    <t>プレミアム商品券</t>
    <rPh sb="5" eb="8">
      <t>ショウヒンケン</t>
    </rPh>
    <phoneticPr fontId="1"/>
  </si>
  <si>
    <t>市主催行事等参加</t>
    <rPh sb="0" eb="1">
      <t>シ</t>
    </rPh>
    <rPh sb="1" eb="3">
      <t>シュサイ</t>
    </rPh>
    <rPh sb="3" eb="5">
      <t>ギョウジ</t>
    </rPh>
    <rPh sb="5" eb="6">
      <t>トウ</t>
    </rPh>
    <rPh sb="6" eb="8">
      <t>サンカ</t>
    </rPh>
    <phoneticPr fontId="1"/>
  </si>
  <si>
    <t>決済額5％還元</t>
    <rPh sb="0" eb="3">
      <t>ケッサイガク</t>
    </rPh>
    <rPh sb="5" eb="7">
      <t>カンゲン</t>
    </rPh>
    <phoneticPr fontId="1"/>
  </si>
  <si>
    <t>1会員2千円まで購入</t>
    <rPh sb="1" eb="3">
      <t>カイイン</t>
    </rPh>
    <rPh sb="4" eb="6">
      <t>ゼンエン</t>
    </rPh>
    <rPh sb="8" eb="10">
      <t>コウニュウ</t>
    </rPh>
    <phoneticPr fontId="1"/>
  </si>
  <si>
    <t>兵庫県(2015)並</t>
    <rPh sb="0" eb="2">
      <t>ヒョウゴ</t>
    </rPh>
    <rPh sb="2" eb="3">
      <t>ケン</t>
    </rPh>
    <rPh sb="9" eb="10">
      <t>ナミ</t>
    </rPh>
    <phoneticPr fontId="1"/>
  </si>
  <si>
    <t>尼崎市(2011)</t>
    <rPh sb="0" eb="2">
      <t>アマガサキ</t>
    </rPh>
    <rPh sb="2" eb="3">
      <t>シ</t>
    </rPh>
    <phoneticPr fontId="1"/>
  </si>
  <si>
    <t>平均</t>
    <rPh sb="0" eb="2">
      <t>ヘイキン</t>
    </rPh>
    <phoneticPr fontId="1"/>
  </si>
  <si>
    <t>平均</t>
    <rPh sb="0" eb="2">
      <t>ヘイキン</t>
    </rPh>
    <phoneticPr fontId="1"/>
  </si>
  <si>
    <t>件数</t>
    <rPh sb="0" eb="2">
      <t>ケンスウ</t>
    </rPh>
    <phoneticPr fontId="1"/>
  </si>
  <si>
    <t>割合</t>
    <rPh sb="0" eb="2">
      <t>ワリアイ</t>
    </rPh>
    <phoneticPr fontId="1"/>
  </si>
  <si>
    <t>事業所</t>
    <rPh sb="0" eb="3">
      <t>ジギョウショ</t>
    </rPh>
    <phoneticPr fontId="1"/>
  </si>
  <si>
    <t>消費者</t>
    <rPh sb="0" eb="3">
      <t>ショウヒシャ</t>
    </rPh>
    <phoneticPr fontId="1"/>
  </si>
  <si>
    <t>備考</t>
    <rPh sb="0" eb="2">
      <t>ビコウ</t>
    </rPh>
    <phoneticPr fontId="1"/>
  </si>
  <si>
    <t>月利用日数</t>
    <rPh sb="0" eb="1">
      <t>ツキ</t>
    </rPh>
    <rPh sb="1" eb="3">
      <t>リヨウ</t>
    </rPh>
    <rPh sb="3" eb="5">
      <t>ニッスウ</t>
    </rPh>
    <phoneticPr fontId="1"/>
  </si>
  <si>
    <t xml:space="preserve"> </t>
    <phoneticPr fontId="1"/>
  </si>
  <si>
    <t>年間</t>
    <rPh sb="0" eb="2">
      <t>ネンカン</t>
    </rPh>
    <phoneticPr fontId="1"/>
  </si>
  <si>
    <t>ﾌﾟﾚﾐｱﾑ還元除く</t>
    <rPh sb="6" eb="8">
      <t>カンゲン</t>
    </rPh>
    <rPh sb="8" eb="9">
      <t>ノゾ</t>
    </rPh>
    <phoneticPr fontId="1"/>
  </si>
  <si>
    <t>普段消費除く</t>
    <rPh sb="0" eb="2">
      <t>フダン</t>
    </rPh>
    <rPh sb="2" eb="4">
      <t>ショウヒ</t>
    </rPh>
    <rPh sb="4" eb="5">
      <t>ノゾ</t>
    </rPh>
    <phoneticPr fontId="1"/>
  </si>
  <si>
    <t>(8.5%想定）</t>
    <rPh sb="5" eb="7">
      <t>ソウテイ</t>
    </rPh>
    <phoneticPr fontId="1"/>
  </si>
  <si>
    <t>リピート比率</t>
    <rPh sb="4" eb="6">
      <t>ヒリツ</t>
    </rPh>
    <phoneticPr fontId="1"/>
  </si>
  <si>
    <t>物販</t>
    <rPh sb="0" eb="2">
      <t>ブッパン</t>
    </rPh>
    <phoneticPr fontId="1"/>
  </si>
  <si>
    <t>飲食</t>
    <rPh sb="0" eb="2">
      <t>インショク</t>
    </rPh>
    <phoneticPr fontId="1"/>
  </si>
  <si>
    <t>加盟店</t>
    <rPh sb="0" eb="3">
      <t>カメイテン</t>
    </rPh>
    <phoneticPr fontId="1"/>
  </si>
  <si>
    <t>電子決済機器等</t>
    <rPh sb="0" eb="2">
      <t>デンシ</t>
    </rPh>
    <rPh sb="2" eb="4">
      <t>ケッサイ</t>
    </rPh>
    <rPh sb="4" eb="6">
      <t>キキ</t>
    </rPh>
    <rPh sb="6" eb="7">
      <t>トウ</t>
    </rPh>
    <phoneticPr fontId="1"/>
  </si>
  <si>
    <t>(物販飲食1/2）</t>
    <rPh sb="1" eb="3">
      <t>ブッパン</t>
    </rPh>
    <rPh sb="3" eb="5">
      <t>インショク</t>
    </rPh>
    <phoneticPr fontId="1"/>
  </si>
  <si>
    <t xml:space="preserve"> </t>
    <phoneticPr fontId="1"/>
  </si>
  <si>
    <t>事業費</t>
    <rPh sb="0" eb="2">
      <t>ジギョウ</t>
    </rPh>
    <rPh sb="2" eb="3">
      <t>ヒ</t>
    </rPh>
    <phoneticPr fontId="1"/>
  </si>
  <si>
    <t>消費支出1</t>
    <rPh sb="0" eb="2">
      <t>ショウヒ</t>
    </rPh>
    <rPh sb="2" eb="4">
      <t>シシュツ</t>
    </rPh>
    <phoneticPr fontId="1"/>
  </si>
  <si>
    <t>市内で購入(想定）</t>
    <rPh sb="0" eb="2">
      <t>シナイ</t>
    </rPh>
    <rPh sb="3" eb="5">
      <t>コウニュウ</t>
    </rPh>
    <rPh sb="6" eb="8">
      <t>ソウテイ</t>
    </rPh>
    <phoneticPr fontId="1"/>
  </si>
  <si>
    <t>近畿地域(18～20)</t>
    <rPh sb="0" eb="2">
      <t>キンキ</t>
    </rPh>
    <rPh sb="2" eb="4">
      <t>チイキ</t>
    </rPh>
    <phoneticPr fontId="1"/>
  </si>
  <si>
    <t>地域通貨事業最終需要額(尼崎市内）</t>
    <rPh sb="0" eb="2">
      <t>チイキ</t>
    </rPh>
    <rPh sb="2" eb="4">
      <t>ツウカ</t>
    </rPh>
    <rPh sb="4" eb="6">
      <t>ジギョウ</t>
    </rPh>
    <rPh sb="6" eb="8">
      <t>サイシュウ</t>
    </rPh>
    <rPh sb="8" eb="10">
      <t>ジュヨウ</t>
    </rPh>
    <rPh sb="10" eb="11">
      <t>ガク</t>
    </rPh>
    <rPh sb="12" eb="14">
      <t>アマガサキ</t>
    </rPh>
    <rPh sb="14" eb="16">
      <t>シナイ</t>
    </rPh>
    <phoneticPr fontId="3"/>
  </si>
  <si>
    <t>地域通貨事業最終需要額(兵庫県内）</t>
    <rPh sb="0" eb="2">
      <t>チイキ</t>
    </rPh>
    <rPh sb="2" eb="4">
      <t>ツウカ</t>
    </rPh>
    <rPh sb="4" eb="6">
      <t>ジギョウ</t>
    </rPh>
    <rPh sb="6" eb="8">
      <t>サイシュウ</t>
    </rPh>
    <rPh sb="8" eb="10">
      <t>ジュヨウ</t>
    </rPh>
    <rPh sb="10" eb="11">
      <t>ガク</t>
    </rPh>
    <rPh sb="12" eb="14">
      <t>ヒョウゴ</t>
    </rPh>
    <rPh sb="14" eb="15">
      <t>ケン</t>
    </rPh>
    <phoneticPr fontId="3"/>
  </si>
  <si>
    <t>普段消費</t>
    <rPh sb="0" eb="2">
      <t>フダン</t>
    </rPh>
    <rPh sb="2" eb="4">
      <t>ショウヒ</t>
    </rPh>
    <phoneticPr fontId="1"/>
  </si>
  <si>
    <t>(資料)兵庫県「平成27年兵庫県産業連関表」、地域経済指標研究会「平成27年尼崎市産業連関表」</t>
    <rPh sb="1" eb="3">
      <t>シリョウ</t>
    </rPh>
    <rPh sb="4" eb="7">
      <t>ヒョウゴケン</t>
    </rPh>
    <rPh sb="8" eb="10">
      <t>ヘイセイ</t>
    </rPh>
    <rPh sb="12" eb="13">
      <t>ネン</t>
    </rPh>
    <rPh sb="13" eb="16">
      <t>ヒョウゴケン</t>
    </rPh>
    <rPh sb="16" eb="18">
      <t>サンギョウ</t>
    </rPh>
    <rPh sb="18" eb="21">
      <t>レンカンヒョウ</t>
    </rPh>
    <rPh sb="23" eb="25">
      <t>チイキ</t>
    </rPh>
    <rPh sb="25" eb="27">
      <t>ケイザイ</t>
    </rPh>
    <rPh sb="27" eb="29">
      <t>シヒョウ</t>
    </rPh>
    <rPh sb="29" eb="32">
      <t>ケンキュウカイ</t>
    </rPh>
    <rPh sb="33" eb="35">
      <t>ヘイセイ</t>
    </rPh>
    <rPh sb="37" eb="38">
      <t>ネン</t>
    </rPh>
    <rPh sb="38" eb="41">
      <t>アマガサキシ</t>
    </rPh>
    <rPh sb="41" eb="43">
      <t>サンギョウ</t>
    </rPh>
    <rPh sb="43" eb="45">
      <t>レンカン</t>
    </rPh>
    <rPh sb="45" eb="46">
      <t>ヒョウ</t>
    </rPh>
    <phoneticPr fontId="16"/>
  </si>
  <si>
    <t>　</t>
    <phoneticPr fontId="1"/>
  </si>
  <si>
    <t>実証実験事業</t>
    <rPh sb="0" eb="2">
      <t>ジッショウ</t>
    </rPh>
    <rPh sb="2" eb="4">
      <t>ジッケン</t>
    </rPh>
    <rPh sb="4" eb="6">
      <t>ジギョウ</t>
    </rPh>
    <phoneticPr fontId="1"/>
  </si>
  <si>
    <t>消費喚起分</t>
    <rPh sb="0" eb="2">
      <t>ショウヒ</t>
    </rPh>
    <rPh sb="2" eb="4">
      <t>カンキ</t>
    </rPh>
    <rPh sb="4" eb="5">
      <t>ブン</t>
    </rPh>
    <phoneticPr fontId="1"/>
  </si>
  <si>
    <t>普段の消費</t>
    <rPh sb="0" eb="2">
      <t>フダン</t>
    </rPh>
    <rPh sb="3" eb="5">
      <t>ショウヒ</t>
    </rPh>
    <phoneticPr fontId="1"/>
  </si>
  <si>
    <t>未換金</t>
    <rPh sb="0" eb="3">
      <t>ミカンキン</t>
    </rPh>
    <phoneticPr fontId="1"/>
  </si>
  <si>
    <t>最終需要額</t>
    <rPh sb="0" eb="2">
      <t>サイシュウ</t>
    </rPh>
    <rPh sb="2" eb="5">
      <t>ジュヨウガク</t>
    </rPh>
    <phoneticPr fontId="1"/>
  </si>
  <si>
    <t>(資料)地域経済指標研究会(2021)「平成27年尼崎市産業連関表」</t>
    <rPh sb="1" eb="3">
      <t>シリョウ</t>
    </rPh>
    <rPh sb="4" eb="6">
      <t>チイキ</t>
    </rPh>
    <rPh sb="6" eb="8">
      <t>ケイザイ</t>
    </rPh>
    <rPh sb="8" eb="10">
      <t>シヒョウ</t>
    </rPh>
    <rPh sb="10" eb="13">
      <t>ケンキュウカイ</t>
    </rPh>
    <rPh sb="20" eb="22">
      <t>ヘイセイ</t>
    </rPh>
    <rPh sb="24" eb="25">
      <t>ネン</t>
    </rPh>
    <rPh sb="25" eb="28">
      <t>アマガサキシ</t>
    </rPh>
    <rPh sb="28" eb="30">
      <t>サンギョウ</t>
    </rPh>
    <rPh sb="30" eb="32">
      <t>レンカン</t>
    </rPh>
    <rPh sb="32" eb="33">
      <t>ヒョウ</t>
    </rPh>
    <phoneticPr fontId="16"/>
  </si>
  <si>
    <t>地域通貨事業</t>
    <rPh sb="0" eb="2">
      <t>チイキ</t>
    </rPh>
    <rPh sb="2" eb="4">
      <t>ツウカ</t>
    </rPh>
    <rPh sb="4" eb="6">
      <t>ジギョウ</t>
    </rPh>
    <phoneticPr fontId="1"/>
  </si>
  <si>
    <t>（直接効果）</t>
    <rPh sb="1" eb="3">
      <t>チョクセツ</t>
    </rPh>
    <rPh sb="3" eb="5">
      <t>コウカ</t>
    </rPh>
    <phoneticPr fontId="1"/>
  </si>
  <si>
    <t>（直接効果＋間接効果）</t>
    <rPh sb="1" eb="3">
      <t>チョクセツ</t>
    </rPh>
    <rPh sb="3" eb="5">
      <t>コウカ</t>
    </rPh>
    <rPh sb="6" eb="8">
      <t>カンセツ</t>
    </rPh>
    <rPh sb="8" eb="10">
      <t>コウカ</t>
    </rPh>
    <phoneticPr fontId="1"/>
  </si>
  <si>
    <t>　　図　　「地域通貨あま咲きコイン」実証実験(消費喚起分）経済波及効果フローチャート</t>
    <rPh sb="2" eb="3">
      <t>ズ</t>
    </rPh>
    <rPh sb="6" eb="8">
      <t>チイキ</t>
    </rPh>
    <rPh sb="8" eb="10">
      <t>ツウカ</t>
    </rPh>
    <rPh sb="12" eb="13">
      <t>サ</t>
    </rPh>
    <rPh sb="18" eb="20">
      <t>ジッショウ</t>
    </rPh>
    <rPh sb="20" eb="22">
      <t>ジッケン</t>
    </rPh>
    <rPh sb="23" eb="25">
      <t>ショウヒ</t>
    </rPh>
    <rPh sb="25" eb="27">
      <t>カンキ</t>
    </rPh>
    <rPh sb="27" eb="28">
      <t>ブン</t>
    </rPh>
    <rPh sb="29" eb="31">
      <t>ケイザイ</t>
    </rPh>
    <rPh sb="31" eb="33">
      <t>ハキュウ</t>
    </rPh>
    <rPh sb="33" eb="35">
      <t>コウカ</t>
    </rPh>
    <phoneticPr fontId="16"/>
  </si>
  <si>
    <t>神戸市(15～19)並</t>
    <rPh sb="0" eb="3">
      <t>コウベシ</t>
    </rPh>
    <rPh sb="10" eb="11">
      <t>ナミ</t>
    </rPh>
    <phoneticPr fontId="1"/>
  </si>
  <si>
    <t>参考表1　消費喚起分等経済波及効果概要（兵庫県39部門）</t>
    <rPh sb="0" eb="2">
      <t>サンコウ</t>
    </rPh>
    <rPh sb="2" eb="3">
      <t>ヒョウ</t>
    </rPh>
    <rPh sb="5" eb="7">
      <t>ショウヒ</t>
    </rPh>
    <rPh sb="7" eb="9">
      <t>カンキ</t>
    </rPh>
    <rPh sb="9" eb="10">
      <t>ブン</t>
    </rPh>
    <rPh sb="10" eb="11">
      <t>トウ</t>
    </rPh>
    <rPh sb="11" eb="13">
      <t>ケイザイ</t>
    </rPh>
    <rPh sb="13" eb="15">
      <t>ハキュウ</t>
    </rPh>
    <rPh sb="15" eb="17">
      <t>コウカ</t>
    </rPh>
    <rPh sb="17" eb="19">
      <t>ガイヨウ</t>
    </rPh>
    <rPh sb="20" eb="23">
      <t>ヒョウゴケン</t>
    </rPh>
    <rPh sb="25" eb="27">
      <t>ブモン</t>
    </rPh>
    <phoneticPr fontId="16"/>
  </si>
  <si>
    <t>参考表2　消費喚起分等経済波及効果概要（尼崎市40部門）</t>
    <rPh sb="0" eb="2">
      <t>サンコウ</t>
    </rPh>
    <rPh sb="2" eb="3">
      <t>ヒョウ</t>
    </rPh>
    <rPh sb="5" eb="7">
      <t>ショウヒ</t>
    </rPh>
    <rPh sb="7" eb="9">
      <t>カンキ</t>
    </rPh>
    <rPh sb="9" eb="10">
      <t>ブン</t>
    </rPh>
    <rPh sb="10" eb="11">
      <t>トウ</t>
    </rPh>
    <rPh sb="11" eb="13">
      <t>ケイザイ</t>
    </rPh>
    <rPh sb="13" eb="15">
      <t>ハキュウ</t>
    </rPh>
    <rPh sb="15" eb="17">
      <t>コウカ</t>
    </rPh>
    <rPh sb="17" eb="19">
      <t>ガイヨウ</t>
    </rPh>
    <rPh sb="20" eb="23">
      <t>アマガサキシ</t>
    </rPh>
    <rPh sb="25" eb="27">
      <t>ブモン</t>
    </rPh>
    <phoneticPr fontId="16"/>
  </si>
  <si>
    <t>参考表3　地域通貨事業経済波及効果概要（兵庫県39部門）</t>
    <rPh sb="0" eb="2">
      <t>サンコウ</t>
    </rPh>
    <rPh sb="2" eb="3">
      <t>ヒョウ</t>
    </rPh>
    <rPh sb="5" eb="7">
      <t>チイキ</t>
    </rPh>
    <rPh sb="7" eb="9">
      <t>ツウカ</t>
    </rPh>
    <rPh sb="9" eb="11">
      <t>ジギョウ</t>
    </rPh>
    <rPh sb="11" eb="13">
      <t>ケイザイ</t>
    </rPh>
    <rPh sb="13" eb="15">
      <t>ハキュウ</t>
    </rPh>
    <rPh sb="15" eb="17">
      <t>コウカ</t>
    </rPh>
    <rPh sb="17" eb="19">
      <t>ガイヨウ</t>
    </rPh>
    <rPh sb="20" eb="23">
      <t>ヒョウゴケン</t>
    </rPh>
    <rPh sb="25" eb="27">
      <t>ブモン</t>
    </rPh>
    <phoneticPr fontId="16"/>
  </si>
  <si>
    <t>参考表4　地域通貨事業経済波及効果概要（尼崎市40部門）</t>
    <rPh sb="0" eb="2">
      <t>サンコウ</t>
    </rPh>
    <rPh sb="2" eb="3">
      <t>ヒョウ</t>
    </rPh>
    <rPh sb="5" eb="7">
      <t>チイキ</t>
    </rPh>
    <rPh sb="7" eb="9">
      <t>ツウカ</t>
    </rPh>
    <rPh sb="9" eb="11">
      <t>ジギョウ</t>
    </rPh>
    <rPh sb="11" eb="13">
      <t>ケイザイ</t>
    </rPh>
    <rPh sb="13" eb="15">
      <t>ハキュウ</t>
    </rPh>
    <rPh sb="15" eb="17">
      <t>コウカ</t>
    </rPh>
    <rPh sb="17" eb="19">
      <t>ガイヨウ</t>
    </rPh>
    <rPh sb="20" eb="23">
      <t>アマガサキシ</t>
    </rPh>
    <rPh sb="25" eb="27">
      <t>ブモン</t>
    </rPh>
    <phoneticPr fontId="16"/>
  </si>
  <si>
    <t xml:space="preserve"> </t>
    <phoneticPr fontId="1"/>
  </si>
  <si>
    <t>項目</t>
    <rPh sb="0" eb="2">
      <t>コウモク</t>
    </rPh>
    <phoneticPr fontId="1"/>
  </si>
  <si>
    <t>部門</t>
    <rPh sb="0" eb="2">
      <t>ブモン</t>
    </rPh>
    <phoneticPr fontId="1"/>
  </si>
  <si>
    <t>発行</t>
    <rPh sb="0" eb="2">
      <t>ハッコウ</t>
    </rPh>
    <phoneticPr fontId="1"/>
  </si>
  <si>
    <t>使用</t>
    <rPh sb="0" eb="2">
      <t>シヨウ</t>
    </rPh>
    <phoneticPr fontId="1"/>
  </si>
  <si>
    <t>使用ﾎﾟｲﾝﾄ（千p）</t>
    <rPh sb="0" eb="2">
      <t>シヨウ</t>
    </rPh>
    <rPh sb="8" eb="9">
      <t>セン</t>
    </rPh>
    <phoneticPr fontId="1"/>
  </si>
  <si>
    <t>使用率(%)</t>
    <rPh sb="0" eb="3">
      <t>シヨウリツ</t>
    </rPh>
    <phoneticPr fontId="1"/>
  </si>
  <si>
    <t xml:space="preserve"> </t>
    <phoneticPr fontId="1"/>
  </si>
  <si>
    <t>事務費（カード手数料）</t>
    <rPh sb="0" eb="3">
      <t>ジムヒ</t>
    </rPh>
    <rPh sb="7" eb="10">
      <t>テスウリョウ</t>
    </rPh>
    <phoneticPr fontId="1"/>
  </si>
  <si>
    <t>事務費等</t>
    <rPh sb="0" eb="3">
      <t>ジムヒ</t>
    </rPh>
    <rPh sb="3" eb="4">
      <t>トウ</t>
    </rPh>
    <phoneticPr fontId="1"/>
  </si>
  <si>
    <t>　</t>
    <phoneticPr fontId="1"/>
  </si>
  <si>
    <t>内容</t>
    <rPh sb="0" eb="2">
      <t>ナイヨウ</t>
    </rPh>
    <phoneticPr fontId="1"/>
  </si>
  <si>
    <t>金額計</t>
    <rPh sb="0" eb="2">
      <t>キンガク</t>
    </rPh>
    <rPh sb="2" eb="3">
      <t>ケイ</t>
    </rPh>
    <phoneticPr fontId="16"/>
  </si>
  <si>
    <t>新規消費</t>
    <rPh sb="0" eb="2">
      <t>シンキ</t>
    </rPh>
    <rPh sb="2" eb="4">
      <t>ショウヒ</t>
    </rPh>
    <phoneticPr fontId="1"/>
  </si>
  <si>
    <t>除く普段消費</t>
    <rPh sb="0" eb="1">
      <t>ノゾ</t>
    </rPh>
    <rPh sb="2" eb="4">
      <t>フダン</t>
    </rPh>
    <rPh sb="4" eb="6">
      <t>ショウヒ</t>
    </rPh>
    <phoneticPr fontId="1"/>
  </si>
  <si>
    <t>市内消費</t>
    <rPh sb="0" eb="2">
      <t>シナイ</t>
    </rPh>
    <rPh sb="2" eb="4">
      <t>ショウヒ</t>
    </rPh>
    <phoneticPr fontId="1"/>
  </si>
  <si>
    <t>表１　ポイントプログラム別概要(2020.10～2021.3)</t>
    <rPh sb="0" eb="1">
      <t>ヒョウ</t>
    </rPh>
    <rPh sb="12" eb="13">
      <t>ベツ</t>
    </rPh>
    <rPh sb="13" eb="15">
      <t>ガイヨウ</t>
    </rPh>
    <phoneticPr fontId="1"/>
  </si>
  <si>
    <t>表3 あま咲きコイン最終需要額(事業費）</t>
    <rPh sb="0" eb="1">
      <t>ヒョウ</t>
    </rPh>
    <rPh sb="5" eb="6">
      <t>サ</t>
    </rPh>
    <rPh sb="10" eb="12">
      <t>サイシュウ</t>
    </rPh>
    <rPh sb="12" eb="14">
      <t>ジュヨウ</t>
    </rPh>
    <rPh sb="14" eb="15">
      <t>ガク</t>
    </rPh>
    <rPh sb="16" eb="19">
      <t>ジギョウヒ</t>
    </rPh>
    <phoneticPr fontId="1"/>
  </si>
  <si>
    <t>表4　あま咲きコイン最終需要額(消費支出）</t>
    <rPh sb="0" eb="1">
      <t>ヒョウ</t>
    </rPh>
    <rPh sb="5" eb="6">
      <t>サ</t>
    </rPh>
    <rPh sb="10" eb="12">
      <t>サイシュウ</t>
    </rPh>
    <rPh sb="12" eb="14">
      <t>ジュヨウ</t>
    </rPh>
    <rPh sb="14" eb="15">
      <t>ガク</t>
    </rPh>
    <rPh sb="16" eb="18">
      <t>ショウヒ</t>
    </rPh>
    <rPh sb="18" eb="20">
      <t>シシュツ</t>
    </rPh>
    <phoneticPr fontId="1"/>
  </si>
  <si>
    <t>表2 あま咲きコイン最終需要額推計まとめ</t>
    <rPh sb="0" eb="1">
      <t>ヒョウ</t>
    </rPh>
    <rPh sb="5" eb="6">
      <t>サ</t>
    </rPh>
    <rPh sb="10" eb="12">
      <t>サイシュウ</t>
    </rPh>
    <rPh sb="12" eb="14">
      <t>ジュヨウ</t>
    </rPh>
    <rPh sb="14" eb="15">
      <t>ガク</t>
    </rPh>
    <rPh sb="15" eb="17">
      <t>スイケイ</t>
    </rPh>
    <phoneticPr fontId="1"/>
  </si>
  <si>
    <t>産業連関40部門</t>
    <rPh sb="0" eb="2">
      <t>サンギョウ</t>
    </rPh>
    <rPh sb="2" eb="4">
      <t>レンカン</t>
    </rPh>
    <rPh sb="6" eb="8">
      <t>ブモン</t>
    </rPh>
    <phoneticPr fontId="1"/>
  </si>
  <si>
    <t>項　　目</t>
    <rPh sb="0" eb="1">
      <t>コウ</t>
    </rPh>
    <rPh sb="3" eb="4">
      <t>メ</t>
    </rPh>
    <phoneticPr fontId="1"/>
  </si>
  <si>
    <t>　</t>
    <phoneticPr fontId="1"/>
  </si>
  <si>
    <t>参考表1-2　消費喚起分等経済波及効果概要（1年間換算:兵庫県39部門）</t>
    <rPh sb="0" eb="2">
      <t>サンコウ</t>
    </rPh>
    <rPh sb="2" eb="3">
      <t>ヒョウ</t>
    </rPh>
    <rPh sb="7" eb="9">
      <t>ショウヒ</t>
    </rPh>
    <rPh sb="9" eb="11">
      <t>カンキ</t>
    </rPh>
    <rPh sb="11" eb="12">
      <t>ブン</t>
    </rPh>
    <rPh sb="12" eb="13">
      <t>トウ</t>
    </rPh>
    <rPh sb="13" eb="15">
      <t>ケイザイ</t>
    </rPh>
    <rPh sb="15" eb="17">
      <t>ハキュウ</t>
    </rPh>
    <rPh sb="17" eb="19">
      <t>コウカ</t>
    </rPh>
    <rPh sb="19" eb="21">
      <t>ガイヨウ</t>
    </rPh>
    <rPh sb="23" eb="25">
      <t>ネンカン</t>
    </rPh>
    <rPh sb="25" eb="27">
      <t>カンサン</t>
    </rPh>
    <rPh sb="28" eb="31">
      <t>ヒョウゴケン</t>
    </rPh>
    <rPh sb="33" eb="35">
      <t>ブモン</t>
    </rPh>
    <phoneticPr fontId="16"/>
  </si>
  <si>
    <t>参考表2-2　消費喚起分等経済波及効果概要（1年間換算:尼崎市40部門）</t>
    <rPh sb="0" eb="2">
      <t>サンコウ</t>
    </rPh>
    <rPh sb="2" eb="3">
      <t>ヒョウ</t>
    </rPh>
    <rPh sb="7" eb="9">
      <t>ショウヒ</t>
    </rPh>
    <rPh sb="9" eb="11">
      <t>カンキ</t>
    </rPh>
    <rPh sb="11" eb="12">
      <t>ブン</t>
    </rPh>
    <rPh sb="12" eb="13">
      <t>トウ</t>
    </rPh>
    <rPh sb="13" eb="15">
      <t>ケイザイ</t>
    </rPh>
    <rPh sb="15" eb="17">
      <t>ハキュウ</t>
    </rPh>
    <rPh sb="17" eb="19">
      <t>コウカ</t>
    </rPh>
    <rPh sb="19" eb="21">
      <t>ガイヨウ</t>
    </rPh>
    <rPh sb="23" eb="25">
      <t>ネンカン</t>
    </rPh>
    <rPh sb="25" eb="27">
      <t>カンサン</t>
    </rPh>
    <rPh sb="28" eb="31">
      <t>アマガサキシ</t>
    </rPh>
    <rPh sb="33" eb="35">
      <t>ブモン</t>
    </rPh>
    <phoneticPr fontId="16"/>
  </si>
  <si>
    <t>最終需要額(1年間換算:尼崎市内）</t>
    <rPh sb="0" eb="2">
      <t>サイシュウ</t>
    </rPh>
    <rPh sb="2" eb="4">
      <t>ジュヨウ</t>
    </rPh>
    <rPh sb="4" eb="5">
      <t>ガク</t>
    </rPh>
    <rPh sb="7" eb="9">
      <t>ネンカン</t>
    </rPh>
    <rPh sb="9" eb="11">
      <t>カンサン</t>
    </rPh>
    <rPh sb="12" eb="14">
      <t>アマガサキ</t>
    </rPh>
    <rPh sb="14" eb="16">
      <t>シナイ</t>
    </rPh>
    <phoneticPr fontId="3"/>
  </si>
  <si>
    <t>最終需要額(1年間換算:兵庫県内）</t>
    <rPh sb="0" eb="2">
      <t>サイシュウ</t>
    </rPh>
    <rPh sb="2" eb="4">
      <t>ジュヨウ</t>
    </rPh>
    <rPh sb="4" eb="5">
      <t>ガク</t>
    </rPh>
    <rPh sb="7" eb="9">
      <t>ネンカン</t>
    </rPh>
    <rPh sb="9" eb="11">
      <t>カンサン</t>
    </rPh>
    <rPh sb="12" eb="14">
      <t>ヒョウゴ</t>
    </rPh>
    <rPh sb="14" eb="15">
      <t>ケン</t>
    </rPh>
    <phoneticPr fontId="3"/>
  </si>
  <si>
    <t>あま咲きコイン最終需要額推計(1年間換算:40部門）</t>
    <rPh sb="2" eb="3">
      <t>サ</t>
    </rPh>
    <rPh sb="7" eb="9">
      <t>サイシュウ</t>
    </rPh>
    <rPh sb="9" eb="11">
      <t>ジュヨウ</t>
    </rPh>
    <rPh sb="11" eb="12">
      <t>ガク</t>
    </rPh>
    <rPh sb="12" eb="14">
      <t>スイケイ</t>
    </rPh>
    <rPh sb="16" eb="18">
      <t>ネンカン</t>
    </rPh>
    <rPh sb="18" eb="20">
      <t>カンサン</t>
    </rPh>
    <rPh sb="23" eb="25">
      <t>ブモン</t>
    </rPh>
    <phoneticPr fontId="1"/>
  </si>
  <si>
    <t>消費支出増2（年間換算）</t>
    <rPh sb="0" eb="2">
      <t>ショウヒ</t>
    </rPh>
    <rPh sb="2" eb="4">
      <t>シシュツ</t>
    </rPh>
    <rPh sb="4" eb="5">
      <t>ゾウ</t>
    </rPh>
    <rPh sb="7" eb="9">
      <t>ネンカン</t>
    </rPh>
    <rPh sb="9" eb="11">
      <t>カンサン</t>
    </rPh>
    <phoneticPr fontId="1"/>
  </si>
  <si>
    <t>年間換算</t>
    <rPh sb="0" eb="2">
      <t>ネンカン</t>
    </rPh>
    <rPh sb="2" eb="4">
      <t>カンサン</t>
    </rPh>
    <phoneticPr fontId="1"/>
  </si>
  <si>
    <t>1会員2万円まで購入</t>
    <rPh sb="1" eb="3">
      <t>カイイン</t>
    </rPh>
    <rPh sb="4" eb="5">
      <t>マン</t>
    </rPh>
    <rPh sb="5" eb="6">
      <t>エン</t>
    </rPh>
    <rPh sb="8" eb="10">
      <t>コウニュウ</t>
    </rPh>
    <phoneticPr fontId="1"/>
  </si>
  <si>
    <t>表7  経済波及効果まとめ（消費喚起分）</t>
    <rPh sb="0" eb="1">
      <t>ヒョウ</t>
    </rPh>
    <rPh sb="4" eb="6">
      <t>ケイザイ</t>
    </rPh>
    <rPh sb="6" eb="8">
      <t>ハキュウ</t>
    </rPh>
    <rPh sb="8" eb="10">
      <t>コウカ</t>
    </rPh>
    <rPh sb="14" eb="16">
      <t>ショウヒ</t>
    </rPh>
    <rPh sb="16" eb="18">
      <t>カンキ</t>
    </rPh>
    <rPh sb="18" eb="19">
      <t>ブン</t>
    </rPh>
    <phoneticPr fontId="16"/>
  </si>
  <si>
    <t>表7-2 経済波及効果まとめ（1年間換算:消費喚起分）</t>
    <rPh sb="0" eb="1">
      <t>ヒョウ</t>
    </rPh>
    <rPh sb="5" eb="7">
      <t>ケイザイ</t>
    </rPh>
    <rPh sb="7" eb="9">
      <t>ハキュウ</t>
    </rPh>
    <rPh sb="9" eb="11">
      <t>コウカ</t>
    </rPh>
    <rPh sb="16" eb="18">
      <t>ネンカン</t>
    </rPh>
    <rPh sb="18" eb="20">
      <t>カンサン</t>
    </rPh>
    <rPh sb="21" eb="23">
      <t>ショウヒ</t>
    </rPh>
    <rPh sb="23" eb="25">
      <t>カンキ</t>
    </rPh>
    <rPh sb="25" eb="26">
      <t>ブン</t>
    </rPh>
    <phoneticPr fontId="16"/>
  </si>
  <si>
    <t>表8 地域通貨事業経済波及効果まとめ</t>
    <rPh sb="0" eb="1">
      <t>ヒョウ</t>
    </rPh>
    <rPh sb="3" eb="5">
      <t>チイキ</t>
    </rPh>
    <rPh sb="5" eb="7">
      <t>ツウカ</t>
    </rPh>
    <rPh sb="7" eb="9">
      <t>ジギョウ</t>
    </rPh>
    <rPh sb="9" eb="11">
      <t>ケイザイ</t>
    </rPh>
    <rPh sb="11" eb="13">
      <t>ハキュウ</t>
    </rPh>
    <rPh sb="13" eb="15">
      <t>コウカ</t>
    </rPh>
    <phoneticPr fontId="16"/>
  </si>
  <si>
    <t>消費支出 264.2</t>
    <rPh sb="0" eb="2">
      <t>ショウヒ</t>
    </rPh>
    <rPh sb="2" eb="4">
      <t>シシュツ</t>
    </rPh>
    <phoneticPr fontId="1"/>
  </si>
  <si>
    <t>事業費 37.8</t>
    <rPh sb="0" eb="3">
      <t>ジギョウヒ</t>
    </rPh>
    <phoneticPr fontId="1"/>
  </si>
  <si>
    <t>地域通貨実証実験事業と経済波及効果概要</t>
    <rPh sb="0" eb="2">
      <t>チイキ</t>
    </rPh>
    <rPh sb="2" eb="4">
      <t>ツウカ</t>
    </rPh>
    <rPh sb="4" eb="6">
      <t>ジッショウ</t>
    </rPh>
    <rPh sb="6" eb="8">
      <t>ジッケン</t>
    </rPh>
    <rPh sb="8" eb="10">
      <t>ジギョウ</t>
    </rPh>
    <rPh sb="11" eb="13">
      <t>ケイザイ</t>
    </rPh>
    <rPh sb="13" eb="15">
      <t>ハキュウ</t>
    </rPh>
    <rPh sb="15" eb="17">
      <t>コウカ</t>
    </rPh>
    <rPh sb="17" eb="19">
      <t>ガイヨウ</t>
    </rPh>
    <phoneticPr fontId="1"/>
  </si>
  <si>
    <t>表5　消費額の変化と上乗せ消費推計</t>
    <rPh sb="0" eb="1">
      <t>ヒョウ</t>
    </rPh>
    <rPh sb="3" eb="6">
      <t>ショウヒガク</t>
    </rPh>
    <rPh sb="7" eb="9">
      <t>ヘンカ</t>
    </rPh>
    <rPh sb="10" eb="12">
      <t>ウワノ</t>
    </rPh>
    <rPh sb="13" eb="15">
      <t>ショウヒ</t>
    </rPh>
    <rPh sb="15" eb="17">
      <t>スイケイ</t>
    </rPh>
    <phoneticPr fontId="1"/>
  </si>
  <si>
    <t>表6 経済波及効果推計関連指標の補正</t>
    <rPh sb="0" eb="1">
      <t>ヒョウ</t>
    </rPh>
    <rPh sb="3" eb="5">
      <t>ケイザイ</t>
    </rPh>
    <rPh sb="5" eb="7">
      <t>ハキュウ</t>
    </rPh>
    <rPh sb="7" eb="9">
      <t>コウカ</t>
    </rPh>
    <rPh sb="9" eb="11">
      <t>スイケイ</t>
    </rPh>
    <rPh sb="11" eb="13">
      <t>カンレン</t>
    </rPh>
    <rPh sb="13" eb="15">
      <t>シヒョウ</t>
    </rPh>
    <rPh sb="16" eb="18">
      <t>ホセイ</t>
    </rPh>
    <phoneticPr fontId="1"/>
  </si>
  <si>
    <t>市内経済波及効果　　　(消費喚起分）</t>
    <rPh sb="0" eb="2">
      <t>シナイ</t>
    </rPh>
    <rPh sb="2" eb="4">
      <t>ケイザイ</t>
    </rPh>
    <rPh sb="4" eb="8">
      <t>ハキュウコウカ</t>
    </rPh>
    <rPh sb="12" eb="14">
      <t>ショウヒ</t>
    </rPh>
    <rPh sb="14" eb="16">
      <t>カンキ</t>
    </rPh>
    <rPh sb="16" eb="17">
      <t>ブン</t>
    </rPh>
    <phoneticPr fontId="1"/>
  </si>
  <si>
    <r>
      <t>市内経済波及効果</t>
    </r>
    <r>
      <rPr>
        <sz val="9"/>
        <color theme="1"/>
        <rFont val="ＭＳ Ｐゴシック"/>
        <family val="3"/>
        <charset val="128"/>
      </rPr>
      <t>　(地域通貨事業分）</t>
    </r>
    <rPh sb="0" eb="2">
      <t>シナイ</t>
    </rPh>
    <rPh sb="2" eb="4">
      <t>ケイザイ</t>
    </rPh>
    <rPh sb="4" eb="8">
      <t>ハキュウコウカ</t>
    </rPh>
    <rPh sb="10" eb="12">
      <t>チイキ</t>
    </rPh>
    <rPh sb="12" eb="14">
      <t>ツウカ</t>
    </rPh>
    <rPh sb="14" eb="16">
      <t>ジギョウ</t>
    </rPh>
    <rPh sb="16" eb="17">
      <t>ブン</t>
    </rPh>
    <phoneticPr fontId="1"/>
  </si>
  <si>
    <t>うち市負担130.1</t>
    <rPh sb="2" eb="3">
      <t>シ</t>
    </rPh>
    <rPh sb="3" eb="5">
      <t>フタン</t>
    </rPh>
    <phoneticPr fontId="1"/>
  </si>
  <si>
    <t>直接効果543.4</t>
    <rPh sb="0" eb="2">
      <t>チョクセツ</t>
    </rPh>
    <rPh sb="2" eb="4">
      <t>コウカ</t>
    </rPh>
    <phoneticPr fontId="1"/>
  </si>
  <si>
    <t>間接効果175.9</t>
    <rPh sb="0" eb="2">
      <t>カンセツ</t>
    </rPh>
    <rPh sb="2" eb="4">
      <t>コウカ</t>
    </rPh>
    <phoneticPr fontId="1"/>
  </si>
  <si>
    <t>プレミアム分92.3</t>
    <rPh sb="5" eb="6">
      <t>ブン</t>
    </rPh>
    <phoneticPr fontId="1"/>
  </si>
  <si>
    <t>利用者負担分385.9</t>
    <rPh sb="0" eb="3">
      <t>リヨウシャ</t>
    </rPh>
    <rPh sb="3" eb="6">
      <t>フタンブン</t>
    </rPh>
    <phoneticPr fontId="1"/>
  </si>
  <si>
    <t>直接効果353.8</t>
    <rPh sb="0" eb="2">
      <t>チョクセツ</t>
    </rPh>
    <rPh sb="2" eb="4">
      <t>コウカ</t>
    </rPh>
    <phoneticPr fontId="1"/>
  </si>
  <si>
    <t>間接効果114.7</t>
    <rPh sb="0" eb="2">
      <t>カンセツ</t>
    </rPh>
    <rPh sb="2" eb="4">
      <t>コウカ</t>
    </rPh>
    <phoneticPr fontId="1"/>
  </si>
  <si>
    <t>上乗せ消費287.9</t>
    <rPh sb="0" eb="2">
      <t>ウワノ</t>
    </rPh>
    <rPh sb="3" eb="5">
      <t>ショウヒ</t>
    </rPh>
    <phoneticPr fontId="1"/>
  </si>
  <si>
    <t>事業費37.8</t>
    <rPh sb="0" eb="3">
      <t>ジギョウヒ</t>
    </rPh>
    <phoneticPr fontId="1"/>
  </si>
  <si>
    <t>その他28.1</t>
    <rPh sb="2" eb="3">
      <t>タ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</si>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</sst>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¥&quot;#,##0;&quot;¥&quot;\-#,##0"/>
    <numFmt numFmtId="176" formatCode="#,##0.0;[Red]\-#,##0.0"/>
    <numFmt numFmtId="177" formatCode="#,##0.0;&quot;▲ &quot;#,##0.0"/>
    <numFmt numFmtId="178" formatCode="#,##0;&quot;▲ &quot;#,##0"/>
    <numFmt numFmtId="179" formatCode="#,##0.000;[Red]\-#,##0.000"/>
    <numFmt numFmtId="180" formatCode="#,##0_);[Red]\(#,##0\)"/>
    <numFmt numFmtId="181" formatCode="0.0_ "/>
    <numFmt numFmtId="182" formatCode="#,##0_ ;[Red]\-#,##0\ "/>
    <numFmt numFmtId="183" formatCode="#,##0.000000_ ;[Red]\-#,##0.000000\ "/>
    <numFmt numFmtId="184" formatCode="#,##0.0000_ ;[Red]\-#,##0.0000\ "/>
    <numFmt numFmtId="185" formatCode="#,##0.0"/>
    <numFmt numFmtId="186" formatCode="\G\/&quot;標&quot;&quot;準&quot;"/>
    <numFmt numFmtId="187" formatCode="\-@"/>
    <numFmt numFmtId="188" formatCode="#,##0.00000;[Red]\-#,##0.00000"/>
    <numFmt numFmtId="189" formatCode="#,##0.000000;[Red]\-#,##0.000000"/>
    <numFmt numFmtId="190" formatCode="0.000000_ "/>
    <numFmt numFmtId="191" formatCode="#,##0.00;&quot;▲ &quot;#,##0.00"/>
    <numFmt numFmtId="192" formatCode="\(@\)"/>
    <numFmt numFmtId="193" formatCode="#,##0.0;\-#,##0.0"/>
    <numFmt numFmtId="194" formatCode="#,##0.0_ ;[Red]\-#,##0.0\ "/>
    <numFmt numFmtId="195" formatCode="#,##0.0000;[Red]\-#,##0.0000"/>
    <numFmt numFmtId="196" formatCode="#,##0.000_ ;[Red]\-#,##0.000\ "/>
    <numFmt numFmtId="197" formatCode="#,##0.000000;&quot;▲ &quot;#,##0.000000"/>
    <numFmt numFmtId="198" formatCode="#,##0.00000;&quot;▲ &quot;#,##0.00000"/>
  </numFmts>
  <fonts count="48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0.5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ＭＳ 明朝"/>
      <family val="2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ＪＳ明朝"/>
      <family val="1"/>
      <charset val="128"/>
    </font>
    <font>
      <u/>
      <sz val="11"/>
      <color indexed="12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2"/>
      <charset val="128"/>
    </font>
    <font>
      <b/>
      <sz val="11"/>
      <color theme="1"/>
      <name val="ＭＳ 明朝"/>
      <family val="1"/>
      <charset val="128"/>
    </font>
    <font>
      <sz val="24"/>
      <name val="ＭＳ ゴシック"/>
      <family val="3"/>
      <charset val="128"/>
    </font>
    <font>
      <sz val="6"/>
      <name val="ＭＳ ゴシック"/>
      <family val="2"/>
      <charset val="128"/>
    </font>
    <font>
      <sz val="16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ゴシック"/>
      <family val="3"/>
      <charset val="128"/>
    </font>
    <font>
      <i/>
      <sz val="10"/>
      <name val="ＭＳ Ｐ明朝"/>
      <family val="1"/>
      <charset val="128"/>
    </font>
    <font>
      <sz val="10"/>
      <color theme="1"/>
      <name val="MSゴシック"/>
      <family val="3"/>
      <charset val="128"/>
    </font>
    <font>
      <sz val="6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明朝"/>
      <family val="2"/>
      <charset val="128"/>
    </font>
    <font>
      <sz val="10.5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3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7" fillId="0" borderId="0"/>
    <xf numFmtId="38" fontId="2" fillId="0" borderId="0" applyFont="0" applyFill="0" applyBorder="0" applyAlignment="0" applyProtection="0">
      <alignment vertical="center"/>
    </xf>
    <xf numFmtId="0" fontId="7" fillId="0" borderId="0"/>
    <xf numFmtId="0" fontId="9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/>
  </cellStyleXfs>
  <cellXfs count="1073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4" fillId="0" borderId="1" xfId="1" applyFont="1" applyBorder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>
      <alignment vertical="center"/>
    </xf>
    <xf numFmtId="0" fontId="4" fillId="0" borderId="3" xfId="1" applyFont="1" applyBorder="1">
      <alignment vertical="center"/>
    </xf>
    <xf numFmtId="0" fontId="5" fillId="2" borderId="0" xfId="1" applyFont="1" applyFill="1">
      <alignment vertical="center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right" vertical="center"/>
    </xf>
    <xf numFmtId="0" fontId="4" fillId="0" borderId="12" xfId="1" applyFont="1" applyBorder="1">
      <alignment vertical="center"/>
    </xf>
    <xf numFmtId="0" fontId="4" fillId="0" borderId="14" xfId="1" applyFont="1" applyBorder="1">
      <alignment vertical="center"/>
    </xf>
    <xf numFmtId="0" fontId="4" fillId="0" borderId="0" xfId="1" applyFont="1" applyBorder="1">
      <alignment vertical="center"/>
    </xf>
    <xf numFmtId="0" fontId="4" fillId="0" borderId="14" xfId="1" applyFont="1" applyBorder="1" applyAlignment="1">
      <alignment horizontal="center" vertical="center"/>
    </xf>
    <xf numFmtId="0" fontId="4" fillId="0" borderId="10" xfId="1" applyFont="1" applyBorder="1">
      <alignment vertical="center"/>
    </xf>
    <xf numFmtId="0" fontId="4" fillId="0" borderId="6" xfId="1" applyFont="1" applyBorder="1">
      <alignment vertical="center"/>
    </xf>
    <xf numFmtId="0" fontId="4" fillId="0" borderId="15" xfId="1" applyFont="1" applyBorder="1">
      <alignment vertical="center"/>
    </xf>
    <xf numFmtId="0" fontId="4" fillId="0" borderId="5" xfId="1" applyFont="1" applyBorder="1">
      <alignment vertical="center"/>
    </xf>
    <xf numFmtId="0" fontId="4" fillId="0" borderId="7" xfId="1" applyFont="1" applyBorder="1">
      <alignment vertical="center"/>
    </xf>
    <xf numFmtId="0" fontId="4" fillId="0" borderId="8" xfId="1" applyFont="1" applyBorder="1">
      <alignment vertical="center"/>
    </xf>
    <xf numFmtId="0" fontId="4" fillId="0" borderId="9" xfId="1" applyFont="1" applyBorder="1">
      <alignment vertical="center"/>
    </xf>
    <xf numFmtId="38" fontId="4" fillId="2" borderId="0" xfId="1" applyNumberFormat="1" applyFont="1" applyFill="1" applyBorder="1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3" xfId="1" applyFont="1" applyBorder="1">
      <alignment vertical="center"/>
    </xf>
    <xf numFmtId="0" fontId="4" fillId="0" borderId="11" xfId="1" applyFont="1" applyBorder="1">
      <alignment vertical="center"/>
    </xf>
    <xf numFmtId="0" fontId="4" fillId="0" borderId="4" xfId="1" applyFont="1" applyBorder="1">
      <alignment vertical="center"/>
    </xf>
    <xf numFmtId="38" fontId="4" fillId="0" borderId="0" xfId="3" applyFont="1" applyBorder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176" fontId="4" fillId="0" borderId="0" xfId="3" applyNumberFormat="1" applyFont="1" applyBorder="1">
      <alignment vertical="center"/>
    </xf>
    <xf numFmtId="0" fontId="4" fillId="0" borderId="12" xfId="1" applyFont="1" applyBorder="1" applyAlignment="1">
      <alignment horizontal="center" vertical="center"/>
    </xf>
    <xf numFmtId="38" fontId="4" fillId="0" borderId="8" xfId="1" applyNumberFormat="1" applyFont="1" applyBorder="1">
      <alignment vertical="center"/>
    </xf>
    <xf numFmtId="38" fontId="4" fillId="0" borderId="1" xfId="1" applyNumberFormat="1" applyFont="1" applyBorder="1">
      <alignment vertical="center"/>
    </xf>
    <xf numFmtId="0" fontId="7" fillId="2" borderId="10" xfId="1" applyFont="1" applyFill="1" applyBorder="1" applyAlignment="1"/>
    <xf numFmtId="0" fontId="7" fillId="2" borderId="9" xfId="1" applyFont="1" applyFill="1" applyBorder="1" applyAlignment="1"/>
    <xf numFmtId="0" fontId="7" fillId="2" borderId="15" xfId="1" applyFont="1" applyFill="1" applyBorder="1" applyAlignment="1"/>
    <xf numFmtId="0" fontId="7" fillId="2" borderId="6" xfId="1" applyFont="1" applyFill="1" applyBorder="1" applyAlignment="1"/>
    <xf numFmtId="38" fontId="4" fillId="0" borderId="1" xfId="3" applyFont="1" applyBorder="1">
      <alignment vertical="center"/>
    </xf>
    <xf numFmtId="38" fontId="4" fillId="0" borderId="3" xfId="3" applyFont="1" applyBorder="1">
      <alignment vertical="center"/>
    </xf>
    <xf numFmtId="0" fontId="10" fillId="2" borderId="9" xfId="1" applyFont="1" applyFill="1" applyBorder="1" applyAlignment="1"/>
    <xf numFmtId="0" fontId="4" fillId="0" borderId="10" xfId="1" applyFont="1" applyBorder="1" applyAlignment="1">
      <alignment horizontal="center" vertical="center"/>
    </xf>
    <xf numFmtId="38" fontId="4" fillId="0" borderId="0" xfId="3" applyFont="1">
      <alignment vertical="center"/>
    </xf>
    <xf numFmtId="38" fontId="4" fillId="0" borderId="2" xfId="3" applyFont="1" applyBorder="1">
      <alignment vertical="center"/>
    </xf>
    <xf numFmtId="38" fontId="4" fillId="0" borderId="2" xfId="1" applyNumberFormat="1" applyFont="1" applyBorder="1">
      <alignment vertical="center"/>
    </xf>
    <xf numFmtId="38" fontId="4" fillId="0" borderId="5" xfId="1" applyNumberFormat="1" applyFont="1" applyBorder="1">
      <alignment vertical="center"/>
    </xf>
    <xf numFmtId="0" fontId="4" fillId="0" borderId="0" xfId="1" applyFont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176" fontId="4" fillId="0" borderId="2" xfId="3" applyNumberFormat="1" applyFont="1" applyBorder="1">
      <alignment vertical="center"/>
    </xf>
    <xf numFmtId="176" fontId="4" fillId="0" borderId="3" xfId="3" applyNumberFormat="1" applyFont="1" applyBorder="1">
      <alignment vertical="center"/>
    </xf>
    <xf numFmtId="0" fontId="4" fillId="3" borderId="0" xfId="1" applyFont="1" applyFill="1" applyAlignment="1">
      <alignment horizontal="center" vertical="center"/>
    </xf>
    <xf numFmtId="38" fontId="4" fillId="5" borderId="1" xfId="1" applyNumberFormat="1" applyFont="1" applyFill="1" applyBorder="1">
      <alignment vertical="center"/>
    </xf>
    <xf numFmtId="176" fontId="4" fillId="0" borderId="13" xfId="3" applyNumberFormat="1" applyFont="1" applyBorder="1">
      <alignment vertical="center"/>
    </xf>
    <xf numFmtId="176" fontId="4" fillId="0" borderId="6" xfId="3" applyNumberFormat="1" applyFont="1" applyBorder="1">
      <alignment vertical="center"/>
    </xf>
    <xf numFmtId="176" fontId="4" fillId="0" borderId="10" xfId="3" applyNumberFormat="1" applyFont="1" applyBorder="1">
      <alignment vertical="center"/>
    </xf>
    <xf numFmtId="38" fontId="4" fillId="0" borderId="0" xfId="1" applyNumberFormat="1" applyFont="1" applyBorder="1">
      <alignment vertical="center"/>
    </xf>
    <xf numFmtId="176" fontId="4" fillId="0" borderId="4" xfId="3" applyNumberFormat="1" applyFont="1" applyBorder="1">
      <alignment vertical="center"/>
    </xf>
    <xf numFmtId="176" fontId="4" fillId="0" borderId="7" xfId="3" applyNumberFormat="1" applyFont="1" applyBorder="1">
      <alignment vertical="center"/>
    </xf>
    <xf numFmtId="176" fontId="4" fillId="0" borderId="1" xfId="3" applyNumberFormat="1" applyFont="1" applyBorder="1">
      <alignment vertical="center"/>
    </xf>
    <xf numFmtId="176" fontId="4" fillId="0" borderId="15" xfId="3" applyNumberFormat="1" applyFont="1" applyBorder="1">
      <alignment vertical="center"/>
    </xf>
    <xf numFmtId="38" fontId="4" fillId="0" borderId="3" xfId="1" applyNumberFormat="1" applyFont="1" applyBorder="1">
      <alignment vertical="center"/>
    </xf>
    <xf numFmtId="0" fontId="4" fillId="0" borderId="0" xfId="1" applyFont="1" applyBorder="1" applyAlignment="1">
      <alignment horizontal="center" vertical="center"/>
    </xf>
    <xf numFmtId="0" fontId="7" fillId="2" borderId="9" xfId="1" applyFont="1" applyFill="1" applyBorder="1" applyAlignment="1">
      <alignment horizontal="left"/>
    </xf>
    <xf numFmtId="0" fontId="7" fillId="2" borderId="13" xfId="1" applyFont="1" applyFill="1" applyBorder="1" applyAlignment="1"/>
    <xf numFmtId="0" fontId="7" fillId="2" borderId="7" xfId="1" applyFont="1" applyFill="1" applyBorder="1" applyAlignment="1"/>
    <xf numFmtId="0" fontId="7" fillId="2" borderId="4" xfId="1" applyFont="1" applyFill="1" applyBorder="1" applyAlignment="1"/>
    <xf numFmtId="0" fontId="7" fillId="2" borderId="11" xfId="1" applyFont="1" applyFill="1" applyBorder="1" applyAlignment="1"/>
    <xf numFmtId="0" fontId="4" fillId="0" borderId="14" xfId="1" applyFont="1" applyBorder="1" applyAlignment="1">
      <alignment horizontal="center" vertical="center" wrapText="1"/>
    </xf>
    <xf numFmtId="38" fontId="4" fillId="0" borderId="12" xfId="1" applyNumberFormat="1" applyFont="1" applyBorder="1">
      <alignment vertical="center"/>
    </xf>
    <xf numFmtId="0" fontId="4" fillId="0" borderId="5" xfId="1" applyFont="1" applyBorder="1" applyAlignment="1">
      <alignment horizontal="center" vertical="center" wrapText="1"/>
    </xf>
    <xf numFmtId="3" fontId="4" fillId="0" borderId="1" xfId="1" applyNumberFormat="1" applyFont="1" applyBorder="1">
      <alignment vertical="center"/>
    </xf>
    <xf numFmtId="3" fontId="4" fillId="0" borderId="10" xfId="1" applyNumberFormat="1" applyFont="1" applyBorder="1">
      <alignment vertical="center"/>
    </xf>
    <xf numFmtId="3" fontId="4" fillId="0" borderId="2" xfId="1" applyNumberFormat="1" applyFont="1" applyBorder="1">
      <alignment vertical="center"/>
    </xf>
    <xf numFmtId="3" fontId="4" fillId="0" borderId="9" xfId="1" applyNumberFormat="1" applyFont="1" applyBorder="1">
      <alignment vertical="center"/>
    </xf>
    <xf numFmtId="3" fontId="4" fillId="0" borderId="0" xfId="1" applyNumberFormat="1" applyFont="1" applyBorder="1">
      <alignment vertical="center"/>
    </xf>
    <xf numFmtId="3" fontId="4" fillId="0" borderId="13" xfId="1" applyNumberFormat="1" applyFont="1" applyBorder="1">
      <alignment vertical="center"/>
    </xf>
    <xf numFmtId="3" fontId="4" fillId="0" borderId="3" xfId="1" applyNumberFormat="1" applyFont="1" applyBorder="1">
      <alignment vertical="center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176" fontId="4" fillId="0" borderId="9" xfId="3" applyNumberFormat="1" applyFont="1" applyBorder="1">
      <alignment vertical="center"/>
    </xf>
    <xf numFmtId="176" fontId="4" fillId="0" borderId="11" xfId="3" applyNumberFormat="1" applyFont="1" applyBorder="1">
      <alignment vertical="center"/>
    </xf>
    <xf numFmtId="3" fontId="4" fillId="0" borderId="6" xfId="1" applyNumberFormat="1" applyFont="1" applyBorder="1">
      <alignment vertical="center"/>
    </xf>
    <xf numFmtId="3" fontId="4" fillId="0" borderId="15" xfId="1" applyNumberFormat="1" applyFont="1" applyBorder="1">
      <alignment vertical="center"/>
    </xf>
    <xf numFmtId="3" fontId="4" fillId="0" borderId="4" xfId="1" applyNumberFormat="1" applyFont="1" applyBorder="1">
      <alignment vertical="center"/>
    </xf>
    <xf numFmtId="3" fontId="4" fillId="0" borderId="7" xfId="1" applyNumberFormat="1" applyFont="1" applyBorder="1">
      <alignment vertical="center"/>
    </xf>
    <xf numFmtId="3" fontId="4" fillId="0" borderId="11" xfId="1" applyNumberFormat="1" applyFont="1" applyBorder="1">
      <alignment vertical="center"/>
    </xf>
    <xf numFmtId="0" fontId="8" fillId="0" borderId="0" xfId="1" applyFont="1">
      <alignment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vertical="center" wrapText="1"/>
    </xf>
    <xf numFmtId="38" fontId="8" fillId="0" borderId="0" xfId="3" applyFont="1" applyBorder="1" applyAlignment="1">
      <alignment horizontal="center" vertical="center"/>
    </xf>
    <xf numFmtId="0" fontId="4" fillId="2" borderId="6" xfId="1" applyFont="1" applyFill="1" applyBorder="1" applyAlignment="1"/>
    <xf numFmtId="38" fontId="4" fillId="3" borderId="8" xfId="3" applyFont="1" applyFill="1" applyBorder="1">
      <alignment vertical="center"/>
    </xf>
    <xf numFmtId="0" fontId="4" fillId="5" borderId="4" xfId="1" applyFont="1" applyFill="1" applyBorder="1" applyAlignment="1">
      <alignment horizontal="center" vertical="center" wrapText="1"/>
    </xf>
    <xf numFmtId="38" fontId="4" fillId="5" borderId="2" xfId="3" applyFont="1" applyFill="1" applyBorder="1">
      <alignment vertical="center"/>
    </xf>
    <xf numFmtId="38" fontId="4" fillId="5" borderId="0" xfId="3" applyFont="1" applyFill="1" applyBorder="1">
      <alignment vertical="center"/>
    </xf>
    <xf numFmtId="38" fontId="4" fillId="5" borderId="3" xfId="3" applyFont="1" applyFill="1" applyBorder="1">
      <alignment vertical="center"/>
    </xf>
    <xf numFmtId="0" fontId="4" fillId="5" borderId="15" xfId="1" applyFont="1" applyFill="1" applyBorder="1" applyAlignment="1">
      <alignment horizontal="center" vertical="center" wrapText="1"/>
    </xf>
    <xf numFmtId="38" fontId="4" fillId="5" borderId="4" xfId="3" applyFont="1" applyFill="1" applyBorder="1">
      <alignment vertical="center"/>
    </xf>
    <xf numFmtId="38" fontId="4" fillId="5" borderId="7" xfId="3" applyFont="1" applyFill="1" applyBorder="1">
      <alignment vertical="center"/>
    </xf>
    <xf numFmtId="38" fontId="4" fillId="5" borderId="11" xfId="3" applyFont="1" applyFill="1" applyBorder="1">
      <alignment vertical="center"/>
    </xf>
    <xf numFmtId="38" fontId="4" fillId="5" borderId="15" xfId="1" applyNumberFormat="1" applyFont="1" applyFill="1" applyBorder="1">
      <alignment vertical="center"/>
    </xf>
    <xf numFmtId="0" fontId="4" fillId="5" borderId="4" xfId="1" applyFont="1" applyFill="1" applyBorder="1" applyAlignment="1">
      <alignment vertical="center" wrapText="1"/>
    </xf>
    <xf numFmtId="0" fontId="4" fillId="5" borderId="15" xfId="1" applyFont="1" applyFill="1" applyBorder="1" applyAlignment="1">
      <alignment vertical="center" wrapText="1"/>
    </xf>
    <xf numFmtId="178" fontId="4" fillId="2" borderId="6" xfId="1" applyNumberFormat="1" applyFont="1" applyFill="1" applyBorder="1">
      <alignment vertical="center"/>
    </xf>
    <xf numFmtId="177" fontId="4" fillId="5" borderId="1" xfId="1" applyNumberFormat="1" applyFont="1" applyFill="1" applyBorder="1">
      <alignment vertical="center"/>
    </xf>
    <xf numFmtId="0" fontId="4" fillId="0" borderId="0" xfId="1" applyFont="1" applyAlignment="1">
      <alignment horizontal="right"/>
    </xf>
    <xf numFmtId="0" fontId="4" fillId="3" borderId="6" xfId="1" applyFont="1" applyFill="1" applyBorder="1">
      <alignment vertical="center"/>
    </xf>
    <xf numFmtId="0" fontId="4" fillId="3" borderId="15" xfId="1" applyFont="1" applyFill="1" applyBorder="1">
      <alignment vertical="center"/>
    </xf>
    <xf numFmtId="38" fontId="4" fillId="0" borderId="9" xfId="3" applyFont="1" applyBorder="1" applyAlignment="1">
      <alignment horizontal="right" vertical="center"/>
    </xf>
    <xf numFmtId="0" fontId="4" fillId="0" borderId="7" xfId="1" applyFont="1" applyBorder="1" applyAlignment="1">
      <alignment horizontal="left" vertical="center"/>
    </xf>
    <xf numFmtId="38" fontId="4" fillId="0" borderId="9" xfId="3" applyFont="1" applyBorder="1" applyAlignment="1">
      <alignment horizontal="right" vertical="center" wrapText="1"/>
    </xf>
    <xf numFmtId="0" fontId="4" fillId="0" borderId="7" xfId="1" applyFont="1" applyBorder="1" applyAlignment="1">
      <alignment horizontal="left" vertical="center" wrapText="1"/>
    </xf>
    <xf numFmtId="38" fontId="4" fillId="0" borderId="7" xfId="3" applyFont="1" applyBorder="1" applyAlignment="1">
      <alignment horizontal="left" vertical="center"/>
    </xf>
    <xf numFmtId="38" fontId="4" fillId="2" borderId="9" xfId="3" applyFont="1" applyFill="1" applyBorder="1" applyAlignment="1">
      <alignment horizontal="right" vertical="center"/>
    </xf>
    <xf numFmtId="38" fontId="4" fillId="2" borderId="7" xfId="1" applyNumberFormat="1" applyFont="1" applyFill="1" applyBorder="1" applyAlignment="1">
      <alignment horizontal="left" vertical="center"/>
    </xf>
    <xf numFmtId="176" fontId="4" fillId="0" borderId="7" xfId="3" applyNumberFormat="1" applyFont="1" applyBorder="1" applyAlignment="1">
      <alignment horizontal="left" vertical="center"/>
    </xf>
    <xf numFmtId="0" fontId="4" fillId="3" borderId="14" xfId="1" applyFont="1" applyFill="1" applyBorder="1">
      <alignment vertical="center"/>
    </xf>
    <xf numFmtId="38" fontId="4" fillId="3" borderId="14" xfId="3" applyFont="1" applyFill="1" applyBorder="1">
      <alignment vertical="center"/>
    </xf>
    <xf numFmtId="176" fontId="4" fillId="3" borderId="14" xfId="3" applyNumberFormat="1" applyFont="1" applyFill="1" applyBorder="1">
      <alignment vertical="center"/>
    </xf>
    <xf numFmtId="0" fontId="8" fillId="0" borderId="0" xfId="1" applyFont="1" applyAlignment="1">
      <alignment horizontal="right" vertical="center"/>
    </xf>
    <xf numFmtId="38" fontId="4" fillId="0" borderId="14" xfId="3" applyFont="1" applyBorder="1">
      <alignment vertical="center"/>
    </xf>
    <xf numFmtId="38" fontId="4" fillId="0" borderId="0" xfId="3" applyFont="1" applyBorder="1" applyAlignment="1"/>
    <xf numFmtId="38" fontId="4" fillId="0" borderId="9" xfId="1" applyNumberFormat="1" applyFont="1" applyBorder="1">
      <alignment vertical="center"/>
    </xf>
    <xf numFmtId="38" fontId="4" fillId="0" borderId="6" xfId="1" applyNumberFormat="1" applyFont="1" applyBorder="1">
      <alignment vertical="center"/>
    </xf>
    <xf numFmtId="38" fontId="4" fillId="0" borderId="14" xfId="1" applyNumberFormat="1" applyFont="1" applyBorder="1">
      <alignment vertical="center"/>
    </xf>
    <xf numFmtId="0" fontId="4" fillId="3" borderId="15" xfId="1" applyFont="1" applyFill="1" applyBorder="1" applyAlignment="1">
      <alignment horizontal="center" vertical="center"/>
    </xf>
    <xf numFmtId="38" fontId="4" fillId="3" borderId="7" xfId="1" applyNumberFormat="1" applyFont="1" applyFill="1" applyBorder="1">
      <alignment vertical="center"/>
    </xf>
    <xf numFmtId="38" fontId="4" fillId="3" borderId="15" xfId="1" applyNumberFormat="1" applyFont="1" applyFill="1" applyBorder="1">
      <alignment vertical="center"/>
    </xf>
    <xf numFmtId="0" fontId="8" fillId="0" borderId="0" xfId="1" applyFont="1" applyBorder="1">
      <alignment vertical="center"/>
    </xf>
    <xf numFmtId="0" fontId="8" fillId="0" borderId="9" xfId="1" applyFont="1" applyBorder="1">
      <alignment vertical="center"/>
    </xf>
    <xf numFmtId="0" fontId="8" fillId="0" borderId="7" xfId="1" applyFont="1" applyBorder="1">
      <alignment vertical="center"/>
    </xf>
    <xf numFmtId="0" fontId="8" fillId="0" borderId="3" xfId="1" applyFont="1" applyBorder="1">
      <alignment vertical="center"/>
    </xf>
    <xf numFmtId="0" fontId="8" fillId="0" borderId="13" xfId="1" applyFont="1" applyBorder="1">
      <alignment vertical="center"/>
    </xf>
    <xf numFmtId="0" fontId="8" fillId="0" borderId="11" xfId="1" applyFont="1" applyBorder="1">
      <alignment vertical="center"/>
    </xf>
    <xf numFmtId="38" fontId="7" fillId="4" borderId="5" xfId="3" applyFont="1" applyFill="1" applyBorder="1">
      <alignment vertical="center"/>
    </xf>
    <xf numFmtId="38" fontId="7" fillId="4" borderId="8" xfId="3" applyFont="1" applyFill="1" applyBorder="1">
      <alignment vertical="center"/>
    </xf>
    <xf numFmtId="38" fontId="7" fillId="4" borderId="12" xfId="3" applyFont="1" applyFill="1" applyBorder="1">
      <alignment vertical="center"/>
    </xf>
    <xf numFmtId="0" fontId="15" fillId="2" borderId="0" xfId="0" applyFont="1" applyFill="1">
      <alignment vertical="center"/>
    </xf>
    <xf numFmtId="0" fontId="15" fillId="0" borderId="0" xfId="0" applyFont="1">
      <alignment vertical="center"/>
    </xf>
    <xf numFmtId="178" fontId="7" fillId="2" borderId="4" xfId="6" applyNumberFormat="1" applyFont="1" applyFill="1" applyBorder="1" applyAlignment="1"/>
    <xf numFmtId="178" fontId="7" fillId="2" borderId="2" xfId="6" applyNumberFormat="1" applyFont="1" applyFill="1" applyBorder="1" applyAlignment="1"/>
    <xf numFmtId="179" fontId="7" fillId="2" borderId="4" xfId="6" applyNumberFormat="1" applyFont="1" applyFill="1" applyBorder="1" applyAlignment="1">
      <alignment horizontal="right" vertical="center"/>
    </xf>
    <xf numFmtId="40" fontId="7" fillId="2" borderId="10" xfId="6" applyNumberFormat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5" fillId="2" borderId="0" xfId="0" applyFont="1" applyFill="1" applyBorder="1">
      <alignment vertical="center"/>
    </xf>
    <xf numFmtId="0" fontId="4" fillId="0" borderId="0" xfId="0" applyFont="1">
      <alignment vertical="center"/>
    </xf>
    <xf numFmtId="176" fontId="4" fillId="0" borderId="0" xfId="6" applyNumberFormat="1" applyFont="1">
      <alignment vertical="center"/>
    </xf>
    <xf numFmtId="0" fontId="15" fillId="0" borderId="0" xfId="0" applyFont="1" applyBorder="1" applyAlignment="1"/>
    <xf numFmtId="0" fontId="7" fillId="0" borderId="0" xfId="0" applyFont="1" applyFill="1" applyBorder="1" applyAlignment="1"/>
    <xf numFmtId="0" fontId="15" fillId="0" borderId="0" xfId="0" applyFont="1" applyAlignment="1"/>
    <xf numFmtId="0" fontId="7" fillId="6" borderId="0" xfId="0" applyFont="1" applyFill="1" applyBorder="1" applyAlignment="1"/>
    <xf numFmtId="0" fontId="7" fillId="0" borderId="0" xfId="0" applyFont="1" applyBorder="1" applyAlignment="1"/>
    <xf numFmtId="0" fontId="7" fillId="2" borderId="0" xfId="0" applyFont="1" applyFill="1" applyBorder="1" applyAlignment="1"/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/>
    <xf numFmtId="180" fontId="7" fillId="0" borderId="5" xfId="0" applyNumberFormat="1" applyFont="1" applyBorder="1" applyAlignment="1"/>
    <xf numFmtId="180" fontId="7" fillId="2" borderId="0" xfId="0" applyNumberFormat="1" applyFont="1" applyFill="1" applyBorder="1" applyAlignment="1"/>
    <xf numFmtId="0" fontId="7" fillId="0" borderId="9" xfId="0" applyFont="1" applyBorder="1" applyAlignment="1"/>
    <xf numFmtId="180" fontId="7" fillId="0" borderId="8" xfId="0" applyNumberFormat="1" applyFont="1" applyBorder="1" applyAlignment="1"/>
    <xf numFmtId="0" fontId="7" fillId="0" borderId="0" xfId="0" applyFont="1" applyFill="1" applyAlignment="1"/>
    <xf numFmtId="180" fontId="7" fillId="0" borderId="12" xfId="0" applyNumberFormat="1" applyFont="1" applyBorder="1" applyAlignment="1"/>
    <xf numFmtId="0" fontId="7" fillId="0" borderId="6" xfId="0" applyFont="1" applyBorder="1" applyAlignment="1"/>
    <xf numFmtId="0" fontId="7" fillId="2" borderId="14" xfId="0" applyFont="1" applyFill="1" applyBorder="1" applyAlignment="1"/>
    <xf numFmtId="0" fontId="7" fillId="7" borderId="0" xfId="0" applyFont="1" applyFill="1" applyBorder="1" applyAlignment="1"/>
    <xf numFmtId="0" fontId="7" fillId="0" borderId="15" xfId="0" applyFont="1" applyFill="1" applyBorder="1" applyAlignment="1"/>
    <xf numFmtId="0" fontId="7" fillId="0" borderId="10" xfId="0" applyFont="1" applyFill="1" applyBorder="1" applyAlignment="1"/>
    <xf numFmtId="0" fontId="7" fillId="0" borderId="4" xfId="0" applyFont="1" applyFill="1" applyBorder="1" applyAlignment="1"/>
    <xf numFmtId="0" fontId="7" fillId="0" borderId="13" xfId="0" applyFont="1" applyFill="1" applyBorder="1" applyAlignment="1"/>
    <xf numFmtId="181" fontId="7" fillId="0" borderId="12" xfId="0" applyNumberFormat="1" applyFont="1" applyFill="1" applyBorder="1" applyAlignment="1"/>
    <xf numFmtId="0" fontId="7" fillId="0" borderId="11" xfId="0" applyFont="1" applyFill="1" applyBorder="1" applyAlignment="1"/>
    <xf numFmtId="0" fontId="7" fillId="0" borderId="36" xfId="0" applyFont="1" applyBorder="1" applyAlignment="1"/>
    <xf numFmtId="181" fontId="7" fillId="8" borderId="37" xfId="0" applyNumberFormat="1" applyFont="1" applyFill="1" applyBorder="1" applyAlignment="1"/>
    <xf numFmtId="0" fontId="7" fillId="0" borderId="36" xfId="0" applyFont="1" applyFill="1" applyBorder="1" applyAlignment="1">
      <alignment horizontal="center"/>
    </xf>
    <xf numFmtId="0" fontId="7" fillId="0" borderId="38" xfId="0" applyFont="1" applyFill="1" applyBorder="1" applyAlignment="1"/>
    <xf numFmtId="0" fontId="7" fillId="0" borderId="39" xfId="0" applyFont="1" applyBorder="1" applyAlignment="1"/>
    <xf numFmtId="181" fontId="7" fillId="8" borderId="40" xfId="0" applyNumberFormat="1" applyFont="1" applyFill="1" applyBorder="1" applyAlignment="1"/>
    <xf numFmtId="0" fontId="7" fillId="0" borderId="39" xfId="0" applyFont="1" applyFill="1" applyBorder="1" applyAlignment="1">
      <alignment horizontal="center"/>
    </xf>
    <xf numFmtId="0" fontId="7" fillId="0" borderId="41" xfId="0" applyFont="1" applyFill="1" applyBorder="1" applyAlignment="1"/>
    <xf numFmtId="0" fontId="7" fillId="0" borderId="42" xfId="0" applyFont="1" applyBorder="1" applyAlignment="1">
      <alignment shrinkToFit="1"/>
    </xf>
    <xf numFmtId="181" fontId="7" fillId="8" borderId="43" xfId="0" applyNumberFormat="1" applyFont="1" applyFill="1" applyBorder="1" applyAlignment="1"/>
    <xf numFmtId="0" fontId="7" fillId="0" borderId="42" xfId="0" applyFont="1" applyFill="1" applyBorder="1" applyAlignment="1">
      <alignment horizontal="center"/>
    </xf>
    <xf numFmtId="0" fontId="7" fillId="0" borderId="44" xfId="0" applyFont="1" applyFill="1" applyBorder="1" applyAlignment="1">
      <alignment wrapText="1"/>
    </xf>
    <xf numFmtId="0" fontId="7" fillId="0" borderId="0" xfId="0" applyFont="1" applyAlignment="1"/>
    <xf numFmtId="0" fontId="7" fillId="0" borderId="2" xfId="0" applyFont="1" applyBorder="1" applyAlignment="1"/>
    <xf numFmtId="0" fontId="7" fillId="0" borderId="4" xfId="0" applyFont="1" applyBorder="1" applyAlignment="1"/>
    <xf numFmtId="0" fontId="7" fillId="0" borderId="3" xfId="0" applyFont="1" applyBorder="1" applyAlignment="1"/>
    <xf numFmtId="0" fontId="7" fillId="0" borderId="11" xfId="0" applyFont="1" applyBorder="1" applyAlignment="1"/>
    <xf numFmtId="182" fontId="7" fillId="0" borderId="25" xfId="0" applyNumberFormat="1" applyFont="1" applyFill="1" applyBorder="1" applyAlignment="1"/>
    <xf numFmtId="183" fontId="7" fillId="9" borderId="2" xfId="0" applyNumberFormat="1" applyFont="1" applyFill="1" applyBorder="1" applyAlignment="1"/>
    <xf numFmtId="182" fontId="7" fillId="6" borderId="47" xfId="0" applyNumberFormat="1" applyFont="1" applyFill="1" applyBorder="1" applyAlignment="1"/>
    <xf numFmtId="0" fontId="7" fillId="0" borderId="2" xfId="0" applyFont="1" applyBorder="1" applyAlignment="1">
      <alignment horizontal="center"/>
    </xf>
    <xf numFmtId="182" fontId="7" fillId="0" borderId="47" xfId="0" applyNumberFormat="1" applyFont="1" applyFill="1" applyBorder="1" applyAlignment="1"/>
    <xf numFmtId="183" fontId="7" fillId="9" borderId="0" xfId="0" applyNumberFormat="1" applyFont="1" applyFill="1" applyBorder="1" applyAlignment="1"/>
    <xf numFmtId="0" fontId="7" fillId="0" borderId="0" xfId="0" applyFont="1" applyBorder="1" applyAlignment="1">
      <alignment horizontal="center"/>
    </xf>
    <xf numFmtId="0" fontId="7" fillId="0" borderId="7" xfId="0" applyFont="1" applyBorder="1" applyAlignment="1"/>
    <xf numFmtId="0" fontId="7" fillId="0" borderId="48" xfId="0" applyFont="1" applyBorder="1" applyAlignment="1"/>
    <xf numFmtId="182" fontId="7" fillId="0" borderId="49" xfId="0" applyNumberFormat="1" applyFont="1" applyFill="1" applyBorder="1" applyAlignment="1"/>
    <xf numFmtId="183" fontId="7" fillId="9" borderId="50" xfId="0" applyNumberFormat="1" applyFont="1" applyFill="1" applyBorder="1" applyAlignment="1"/>
    <xf numFmtId="182" fontId="7" fillId="6" borderId="49" xfId="0" applyNumberFormat="1" applyFont="1" applyFill="1" applyBorder="1" applyAlignment="1"/>
    <xf numFmtId="0" fontId="7" fillId="0" borderId="50" xfId="0" applyFont="1" applyBorder="1" applyAlignment="1">
      <alignment horizontal="center"/>
    </xf>
    <xf numFmtId="0" fontId="7" fillId="0" borderId="50" xfId="0" applyFont="1" applyBorder="1" applyAlignment="1"/>
    <xf numFmtId="0" fontId="7" fillId="0" borderId="51" xfId="0" applyFont="1" applyBorder="1" applyAlignment="1"/>
    <xf numFmtId="184" fontId="7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/>
    <xf numFmtId="0" fontId="7" fillId="0" borderId="0" xfId="0" quotePrefix="1" applyFont="1" applyFill="1" applyBorder="1" applyAlignment="1">
      <alignment horizontal="center"/>
    </xf>
    <xf numFmtId="182" fontId="7" fillId="0" borderId="23" xfId="0" applyNumberFormat="1" applyFont="1" applyFill="1" applyBorder="1" applyAlignment="1"/>
    <xf numFmtId="183" fontId="7" fillId="0" borderId="3" xfId="0" applyNumberFormat="1" applyFont="1" applyFill="1" applyBorder="1" applyAlignment="1"/>
    <xf numFmtId="182" fontId="7" fillId="6" borderId="23" xfId="3" applyNumberFormat="1" applyFont="1" applyFill="1" applyBorder="1" applyAlignment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/>
    <xf numFmtId="182" fontId="7" fillId="0" borderId="35" xfId="0" applyNumberFormat="1" applyFont="1" applyBorder="1" applyAlignment="1"/>
    <xf numFmtId="0" fontId="7" fillId="0" borderId="1" xfId="0" applyFont="1" applyBorder="1" applyAlignment="1"/>
    <xf numFmtId="182" fontId="7" fillId="6" borderId="35" xfId="0" applyNumberFormat="1" applyFont="1" applyFill="1" applyBorder="1" applyAlignment="1"/>
    <xf numFmtId="0" fontId="7" fillId="2" borderId="0" xfId="0" applyFont="1" applyFill="1" applyBorder="1" applyAlignment="1">
      <alignment horizontal="center" vertical="center" wrapText="1"/>
    </xf>
    <xf numFmtId="182" fontId="7" fillId="2" borderId="0" xfId="0" applyNumberFormat="1" applyFont="1" applyFill="1" applyBorder="1" applyAlignment="1"/>
    <xf numFmtId="183" fontId="7" fillId="2" borderId="0" xfId="0" applyNumberFormat="1" applyFont="1" applyFill="1" applyBorder="1" applyAlignment="1"/>
    <xf numFmtId="0" fontId="7" fillId="2" borderId="0" xfId="0" quotePrefix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 applyBorder="1" applyAlignment="1"/>
    <xf numFmtId="0" fontId="4" fillId="0" borderId="1" xfId="0" applyFont="1" applyBorder="1" applyAlignment="1"/>
    <xf numFmtId="0" fontId="4" fillId="0" borderId="1" xfId="0" applyFont="1" applyFill="1" applyBorder="1" applyAlignment="1"/>
    <xf numFmtId="0" fontId="4" fillId="6" borderId="0" xfId="0" applyFont="1" applyFill="1" applyAlignment="1"/>
    <xf numFmtId="38" fontId="4" fillId="0" borderId="0" xfId="3" applyFont="1" applyFill="1" applyAlignment="1"/>
    <xf numFmtId="38" fontId="4" fillId="0" borderId="0" xfId="0" applyNumberFormat="1" applyFont="1" applyFill="1" applyAlignment="1"/>
    <xf numFmtId="38" fontId="4" fillId="2" borderId="14" xfId="0" applyNumberFormat="1" applyFont="1" applyFill="1" applyBorder="1" applyAlignment="1"/>
    <xf numFmtId="0" fontId="4" fillId="2" borderId="0" xfId="0" applyFont="1" applyFill="1" applyAlignment="1"/>
    <xf numFmtId="38" fontId="4" fillId="2" borderId="0" xfId="3" applyFont="1" applyFill="1" applyBorder="1" applyAlignment="1"/>
    <xf numFmtId="38" fontId="4" fillId="2" borderId="0" xfId="3" applyFont="1" applyFill="1" applyAlignment="1"/>
    <xf numFmtId="38" fontId="4" fillId="0" borderId="0" xfId="3" applyFont="1" applyAlignment="1"/>
    <xf numFmtId="38" fontId="4" fillId="0" borderId="0" xfId="3" applyFont="1" applyFill="1" applyBorder="1" applyAlignment="1"/>
    <xf numFmtId="0" fontId="4" fillId="0" borderId="7" xfId="0" applyFont="1" applyBorder="1" applyAlignment="1"/>
    <xf numFmtId="0" fontId="4" fillId="0" borderId="2" xfId="0" applyFont="1" applyBorder="1" applyAlignment="1"/>
    <xf numFmtId="0" fontId="4" fillId="0" borderId="45" xfId="0" applyFont="1" applyBorder="1" applyAlignment="1"/>
    <xf numFmtId="0" fontId="4" fillId="6" borderId="45" xfId="0" applyFont="1" applyFill="1" applyBorder="1" applyAlignment="1"/>
    <xf numFmtId="0" fontId="4" fillId="0" borderId="3" xfId="0" applyFont="1" applyBorder="1" applyAlignment="1"/>
    <xf numFmtId="0" fontId="4" fillId="0" borderId="23" xfId="0" applyFont="1" applyBorder="1" applyAlignment="1"/>
    <xf numFmtId="0" fontId="4" fillId="6" borderId="46" xfId="0" applyFont="1" applyFill="1" applyBorder="1" applyAlignment="1"/>
    <xf numFmtId="38" fontId="4" fillId="6" borderId="0" xfId="3" applyFont="1" applyFill="1" applyBorder="1" applyAlignment="1"/>
    <xf numFmtId="0" fontId="4" fillId="0" borderId="7" xfId="0" applyFont="1" applyFill="1" applyBorder="1" applyAlignment="1"/>
    <xf numFmtId="0" fontId="4" fillId="0" borderId="3" xfId="0" applyFont="1" applyFill="1" applyBorder="1" applyAlignment="1"/>
    <xf numFmtId="0" fontId="4" fillId="2" borderId="0" xfId="0" applyFont="1" applyFill="1" applyBorder="1" applyAlignment="1"/>
    <xf numFmtId="38" fontId="4" fillId="0" borderId="1" xfId="3" applyFont="1" applyBorder="1" applyAlignment="1"/>
    <xf numFmtId="0" fontId="4" fillId="0" borderId="1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5" xfId="0" applyFont="1" applyBorder="1">
      <alignment vertical="center"/>
    </xf>
    <xf numFmtId="0" fontId="4" fillId="3" borderId="9" xfId="1" applyFont="1" applyFill="1" applyBorder="1">
      <alignment vertical="center"/>
    </xf>
    <xf numFmtId="0" fontId="4" fillId="3" borderId="7" xfId="1" applyFont="1" applyFill="1" applyBorder="1">
      <alignment vertical="center"/>
    </xf>
    <xf numFmtId="176" fontId="4" fillId="0" borderId="3" xfId="6" applyNumberFormat="1" applyFont="1" applyBorder="1">
      <alignment vertical="center"/>
    </xf>
    <xf numFmtId="176" fontId="4" fillId="0" borderId="1" xfId="6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49" fontId="23" fillId="0" borderId="0" xfId="0" applyNumberFormat="1" applyFont="1" applyFill="1" applyAlignment="1"/>
    <xf numFmtId="0" fontId="23" fillId="0" borderId="0" xfId="0" applyFont="1" applyFill="1" applyAlignment="1"/>
    <xf numFmtId="0" fontId="23" fillId="0" borderId="0" xfId="0" applyFont="1" applyFill="1" applyBorder="1" applyAlignment="1"/>
    <xf numFmtId="49" fontId="23" fillId="0" borderId="0" xfId="0" applyNumberFormat="1" applyFont="1" applyAlignment="1"/>
    <xf numFmtId="0" fontId="23" fillId="0" borderId="0" xfId="0" applyFont="1" applyAlignment="1"/>
    <xf numFmtId="0" fontId="23" fillId="0" borderId="0" xfId="0" applyFont="1" applyBorder="1" applyAlignment="1"/>
    <xf numFmtId="0" fontId="23" fillId="10" borderId="0" xfId="0" applyFont="1" applyFill="1" applyAlignment="1"/>
    <xf numFmtId="0" fontId="23" fillId="7" borderId="0" xfId="0" applyFont="1" applyFill="1" applyAlignment="1"/>
    <xf numFmtId="0" fontId="23" fillId="11" borderId="0" xfId="0" applyFont="1" applyFill="1" applyAlignment="1"/>
    <xf numFmtId="0" fontId="24" fillId="0" borderId="0" xfId="0" applyFont="1" applyFill="1" applyAlignment="1"/>
    <xf numFmtId="0" fontId="0" fillId="0" borderId="0" xfId="0" applyFill="1" applyAlignment="1">
      <alignment shrinkToFit="1"/>
    </xf>
    <xf numFmtId="0" fontId="23" fillId="0" borderId="0" xfId="0" applyFont="1" applyFill="1" applyAlignment="1">
      <alignment horizontal="right"/>
    </xf>
    <xf numFmtId="49" fontId="26" fillId="0" borderId="0" xfId="0" applyNumberFormat="1" applyFont="1" applyAlignment="1"/>
    <xf numFmtId="0" fontId="26" fillId="11" borderId="0" xfId="0" applyFont="1" applyFill="1" applyAlignment="1"/>
    <xf numFmtId="0" fontId="26" fillId="0" borderId="0" xfId="0" applyFont="1" applyFill="1" applyAlignment="1"/>
    <xf numFmtId="0" fontId="26" fillId="0" borderId="2" xfId="0" applyFont="1" applyFill="1" applyBorder="1" applyAlignment="1"/>
    <xf numFmtId="0" fontId="26" fillId="0" borderId="4" xfId="0" applyFont="1" applyFill="1" applyBorder="1" applyAlignment="1"/>
    <xf numFmtId="0" fontId="26" fillId="0" borderId="4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0" xfId="0" applyFont="1" applyAlignment="1"/>
    <xf numFmtId="0" fontId="26" fillId="0" borderId="0" xfId="0" applyFont="1" applyFill="1" applyBorder="1" applyAlignment="1"/>
    <xf numFmtId="0" fontId="26" fillId="0" borderId="7" xfId="0" applyFont="1" applyFill="1" applyBorder="1" applyAlignment="1"/>
    <xf numFmtId="0" fontId="26" fillId="0" borderId="7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26" fillId="0" borderId="3" xfId="0" applyFont="1" applyFill="1" applyBorder="1" applyAlignment="1"/>
    <xf numFmtId="0" fontId="26" fillId="0" borderId="11" xfId="0" applyFont="1" applyFill="1" applyBorder="1" applyAlignment="1"/>
    <xf numFmtId="0" fontId="26" fillId="0" borderId="1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49" fontId="27" fillId="0" borderId="0" xfId="0" applyNumberFormat="1" applyFont="1" applyAlignment="1"/>
    <xf numFmtId="0" fontId="26" fillId="10" borderId="0" xfId="2" applyFont="1" applyFill="1"/>
    <xf numFmtId="0" fontId="26" fillId="0" borderId="0" xfId="2" applyFont="1" applyFill="1"/>
    <xf numFmtId="0" fontId="26" fillId="0" borderId="0" xfId="2" applyFont="1" applyFill="1" applyBorder="1"/>
    <xf numFmtId="0" fontId="26" fillId="0" borderId="7" xfId="2" applyFont="1" applyFill="1" applyBorder="1"/>
    <xf numFmtId="3" fontId="26" fillId="0" borderId="0" xfId="0" applyNumberFormat="1" applyFont="1" applyFill="1" applyAlignment="1"/>
    <xf numFmtId="3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/>
    <xf numFmtId="4" fontId="26" fillId="0" borderId="0" xfId="0" applyNumberFormat="1" applyFont="1" applyFill="1" applyAlignment="1">
      <alignment horizontal="right"/>
    </xf>
    <xf numFmtId="185" fontId="26" fillId="0" borderId="0" xfId="0" applyNumberFormat="1" applyFont="1" applyFill="1" applyAlignment="1"/>
    <xf numFmtId="185" fontId="26" fillId="0" borderId="0" xfId="0" applyNumberFormat="1" applyFont="1" applyFill="1" applyAlignment="1">
      <alignment horizontal="right"/>
    </xf>
    <xf numFmtId="49" fontId="26" fillId="0" borderId="0" xfId="2" applyNumberFormat="1" applyFont="1" applyFill="1" applyBorder="1" applyAlignment="1">
      <alignment horizontal="left"/>
    </xf>
    <xf numFmtId="0" fontId="26" fillId="0" borderId="0" xfId="2" applyFont="1" applyFill="1" applyBorder="1" applyAlignment="1">
      <alignment horizontal="left"/>
    </xf>
    <xf numFmtId="49" fontId="26" fillId="0" borderId="7" xfId="2" applyNumberFormat="1" applyFont="1" applyFill="1" applyBorder="1" applyAlignment="1">
      <alignment horizontal="left"/>
    </xf>
    <xf numFmtId="0" fontId="26" fillId="0" borderId="7" xfId="2" applyFont="1" applyFill="1" applyBorder="1" applyAlignment="1">
      <alignment horizontal="left"/>
    </xf>
    <xf numFmtId="49" fontId="27" fillId="0" borderId="0" xfId="0" applyNumberFormat="1" applyFont="1" applyBorder="1" applyAlignment="1"/>
    <xf numFmtId="0" fontId="26" fillId="0" borderId="0" xfId="2" applyFont="1" applyFill="1" applyBorder="1" applyAlignment="1"/>
    <xf numFmtId="0" fontId="26" fillId="0" borderId="7" xfId="2" applyFont="1" applyFill="1" applyBorder="1" applyAlignment="1"/>
    <xf numFmtId="3" fontId="26" fillId="0" borderId="0" xfId="0" applyNumberFormat="1" applyFont="1" applyFill="1" applyBorder="1" applyAlignment="1"/>
    <xf numFmtId="0" fontId="26" fillId="0" borderId="0" xfId="0" applyFont="1" applyBorder="1" applyAlignment="1"/>
    <xf numFmtId="0" fontId="26" fillId="0" borderId="3" xfId="2" applyFont="1" applyFill="1" applyBorder="1" applyAlignment="1"/>
    <xf numFmtId="0" fontId="26" fillId="0" borderId="11" xfId="2" applyFont="1" applyFill="1" applyBorder="1" applyAlignment="1"/>
    <xf numFmtId="3" fontId="26" fillId="0" borderId="3" xfId="0" applyNumberFormat="1" applyFont="1" applyFill="1" applyBorder="1" applyAlignment="1"/>
    <xf numFmtId="3" fontId="26" fillId="0" borderId="3" xfId="0" applyNumberFormat="1" applyFont="1" applyFill="1" applyBorder="1" applyAlignment="1">
      <alignment horizontal="right"/>
    </xf>
    <xf numFmtId="49" fontId="26" fillId="0" borderId="0" xfId="0" applyNumberFormat="1" applyFont="1" applyBorder="1" applyAlignment="1"/>
    <xf numFmtId="0" fontId="23" fillId="12" borderId="0" xfId="2" applyFont="1" applyFill="1"/>
    <xf numFmtId="0" fontId="23" fillId="0" borderId="0" xfId="2" applyFont="1" applyFill="1"/>
    <xf numFmtId="0" fontId="23" fillId="0" borderId="0" xfId="2" applyFont="1" applyFill="1" applyBorder="1"/>
    <xf numFmtId="0" fontId="26" fillId="3" borderId="0" xfId="2" applyFont="1" applyFill="1" applyBorder="1" applyAlignment="1">
      <alignment horizontal="left"/>
    </xf>
    <xf numFmtId="49" fontId="26" fillId="3" borderId="0" xfId="2" applyNumberFormat="1" applyFont="1" applyFill="1" applyBorder="1" applyAlignment="1">
      <alignment horizontal="left"/>
    </xf>
    <xf numFmtId="0" fontId="26" fillId="3" borderId="0" xfId="2" applyFont="1" applyFill="1" applyBorder="1"/>
    <xf numFmtId="176" fontId="4" fillId="0" borderId="2" xfId="6" applyNumberFormat="1" applyFont="1" applyBorder="1">
      <alignment vertical="center"/>
    </xf>
    <xf numFmtId="0" fontId="4" fillId="0" borderId="0" xfId="0" applyFont="1" applyBorder="1">
      <alignment vertical="center"/>
    </xf>
    <xf numFmtId="176" fontId="4" fillId="0" borderId="0" xfId="6" applyNumberFormat="1" applyFont="1" applyBorder="1">
      <alignment vertical="center"/>
    </xf>
    <xf numFmtId="0" fontId="4" fillId="3" borderId="2" xfId="0" applyFont="1" applyFill="1" applyBorder="1">
      <alignment vertical="center"/>
    </xf>
    <xf numFmtId="0" fontId="28" fillId="0" borderId="0" xfId="0" applyFo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23" fillId="3" borderId="0" xfId="0" applyFont="1" applyFill="1" applyBorder="1" applyAlignment="1"/>
    <xf numFmtId="0" fontId="23" fillId="3" borderId="0" xfId="0" applyFont="1" applyFill="1" applyAlignment="1"/>
    <xf numFmtId="49" fontId="25" fillId="3" borderId="0" xfId="0" applyNumberFormat="1" applyFont="1" applyFill="1" applyAlignment="1">
      <alignment horizontal="left"/>
    </xf>
    <xf numFmtId="0" fontId="25" fillId="3" borderId="0" xfId="0" applyFont="1" applyFill="1" applyAlignment="1"/>
    <xf numFmtId="0" fontId="0" fillId="3" borderId="0" xfId="0" applyFill="1" applyAlignment="1">
      <alignment shrinkToFit="1"/>
    </xf>
    <xf numFmtId="0" fontId="26" fillId="3" borderId="7" xfId="2" applyFont="1" applyFill="1" applyBorder="1"/>
    <xf numFmtId="3" fontId="26" fillId="3" borderId="0" xfId="0" applyNumberFormat="1" applyFont="1" applyFill="1" applyAlignment="1"/>
    <xf numFmtId="3" fontId="26" fillId="3" borderId="0" xfId="0" applyNumberFormat="1" applyFont="1" applyFill="1" applyAlignment="1">
      <alignment horizontal="right"/>
    </xf>
    <xf numFmtId="3" fontId="26" fillId="4" borderId="0" xfId="0" applyNumberFormat="1" applyFont="1" applyFill="1" applyAlignment="1"/>
    <xf numFmtId="0" fontId="26" fillId="4" borderId="8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49" fontId="26" fillId="3" borderId="7" xfId="2" applyNumberFormat="1" applyFont="1" applyFill="1" applyBorder="1" applyAlignment="1">
      <alignment horizontal="left"/>
    </xf>
    <xf numFmtId="49" fontId="26" fillId="13" borderId="0" xfId="2" applyNumberFormat="1" applyFont="1" applyFill="1" applyBorder="1" applyAlignment="1">
      <alignment horizontal="left"/>
    </xf>
    <xf numFmtId="0" fontId="26" fillId="13" borderId="0" xfId="2" applyFont="1" applyFill="1" applyBorder="1" applyAlignment="1">
      <alignment horizontal="left"/>
    </xf>
    <xf numFmtId="0" fontId="26" fillId="13" borderId="7" xfId="2" applyFont="1" applyFill="1" applyBorder="1" applyAlignment="1">
      <alignment horizontal="left"/>
    </xf>
    <xf numFmtId="3" fontId="26" fillId="13" borderId="0" xfId="0" applyNumberFormat="1" applyFont="1" applyFill="1" applyAlignment="1"/>
    <xf numFmtId="0" fontId="26" fillId="13" borderId="0" xfId="2" applyFont="1" applyFill="1" applyBorder="1"/>
    <xf numFmtId="49" fontId="26" fillId="13" borderId="7" xfId="2" applyNumberFormat="1" applyFont="1" applyFill="1" applyBorder="1" applyAlignment="1">
      <alignment horizontal="left"/>
    </xf>
    <xf numFmtId="0" fontId="26" fillId="13" borderId="0" xfId="2" applyFont="1" applyFill="1" applyBorder="1" applyAlignment="1"/>
    <xf numFmtId="3" fontId="26" fillId="13" borderId="0" xfId="0" applyNumberFormat="1" applyFont="1" applyFill="1" applyBorder="1" applyAlignment="1"/>
    <xf numFmtId="186" fontId="26" fillId="13" borderId="0" xfId="2" applyNumberFormat="1" applyFont="1" applyFill="1" applyBorder="1"/>
    <xf numFmtId="186" fontId="26" fillId="13" borderId="7" xfId="2" applyNumberFormat="1" applyFont="1" applyFill="1" applyBorder="1"/>
    <xf numFmtId="0" fontId="28" fillId="0" borderId="1" xfId="0" applyFont="1" applyBorder="1">
      <alignment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>
      <alignment vertical="center"/>
    </xf>
    <xf numFmtId="0" fontId="28" fillId="0" borderId="0" xfId="0" applyFont="1" applyBorder="1">
      <alignment vertical="center"/>
    </xf>
    <xf numFmtId="0" fontId="28" fillId="0" borderId="3" xfId="0" applyFont="1" applyBorder="1">
      <alignment vertical="center"/>
    </xf>
    <xf numFmtId="38" fontId="28" fillId="0" borderId="0" xfId="6" applyFont="1">
      <alignment vertical="center"/>
    </xf>
    <xf numFmtId="38" fontId="28" fillId="0" borderId="2" xfId="6" applyFont="1" applyBorder="1">
      <alignment vertical="center"/>
    </xf>
    <xf numFmtId="38" fontId="28" fillId="0" borderId="0" xfId="6" applyFont="1" applyBorder="1">
      <alignment vertical="center"/>
    </xf>
    <xf numFmtId="38" fontId="28" fillId="0" borderId="3" xfId="6" applyFont="1" applyBorder="1">
      <alignment vertical="center"/>
    </xf>
    <xf numFmtId="49" fontId="26" fillId="2" borderId="0" xfId="2" applyNumberFormat="1" applyFont="1" applyFill="1" applyBorder="1" applyAlignment="1">
      <alignment horizontal="left"/>
    </xf>
    <xf numFmtId="0" fontId="26" fillId="2" borderId="0" xfId="2" applyFont="1" applyFill="1" applyBorder="1"/>
    <xf numFmtId="0" fontId="26" fillId="2" borderId="7" xfId="2" applyFont="1" applyFill="1" applyBorder="1"/>
    <xf numFmtId="3" fontId="26" fillId="2" borderId="0" xfId="0" applyNumberFormat="1" applyFont="1" applyFill="1" applyAlignment="1"/>
    <xf numFmtId="0" fontId="28" fillId="3" borderId="1" xfId="0" applyFont="1" applyFill="1" applyBorder="1" applyAlignment="1">
      <alignment horizontal="center" vertical="center"/>
    </xf>
    <xf numFmtId="0" fontId="28" fillId="13" borderId="1" xfId="0" applyFont="1" applyFill="1" applyBorder="1" applyAlignment="1">
      <alignment horizontal="center" vertical="center"/>
    </xf>
    <xf numFmtId="3" fontId="28" fillId="3" borderId="1" xfId="0" applyNumberFormat="1" applyFont="1" applyFill="1" applyBorder="1" applyAlignment="1">
      <alignment horizontal="right" vertical="center"/>
    </xf>
    <xf numFmtId="0" fontId="28" fillId="13" borderId="1" xfId="0" applyFont="1" applyFill="1" applyBorder="1" applyAlignment="1">
      <alignment horizontal="right" vertical="center"/>
    </xf>
    <xf numFmtId="0" fontId="28" fillId="13" borderId="0" xfId="0" applyFont="1" applyFill="1">
      <alignment vertical="center"/>
    </xf>
    <xf numFmtId="0" fontId="28" fillId="13" borderId="0" xfId="0" applyFont="1" applyFill="1" applyBorder="1">
      <alignment vertical="center"/>
    </xf>
    <xf numFmtId="0" fontId="28" fillId="3" borderId="0" xfId="0" applyFont="1" applyFill="1" applyBorder="1">
      <alignment vertical="center"/>
    </xf>
    <xf numFmtId="38" fontId="28" fillId="0" borderId="0" xfId="0" applyNumberFormat="1" applyFont="1">
      <alignment vertical="center"/>
    </xf>
    <xf numFmtId="0" fontId="9" fillId="0" borderId="0" xfId="5">
      <alignment vertical="center"/>
    </xf>
    <xf numFmtId="0" fontId="32" fillId="0" borderId="0" xfId="4" applyFont="1" applyFill="1" applyAlignment="1">
      <alignment horizontal="centerContinuous" vertical="center"/>
    </xf>
    <xf numFmtId="0" fontId="33" fillId="0" borderId="0" xfId="4" applyFont="1" applyFill="1" applyAlignment="1">
      <alignment horizontal="centerContinuous" vertical="center"/>
    </xf>
    <xf numFmtId="0" fontId="34" fillId="0" borderId="0" xfId="4" applyFont="1" applyFill="1" applyAlignment="1">
      <alignment horizontal="centerContinuous" vertical="center"/>
    </xf>
    <xf numFmtId="49" fontId="34" fillId="0" borderId="0" xfId="4" applyNumberFormat="1" applyFont="1" applyFill="1" applyAlignment="1">
      <alignment horizontal="centerContinuous" vertical="center"/>
    </xf>
    <xf numFmtId="49" fontId="35" fillId="0" borderId="0" xfId="7" applyNumberFormat="1" applyFont="1" applyFill="1" applyAlignment="1">
      <alignment vertical="center"/>
    </xf>
    <xf numFmtId="0" fontId="33" fillId="0" borderId="0" xfId="4" applyFont="1" applyFill="1" applyAlignment="1">
      <alignment vertical="center" shrinkToFit="1"/>
    </xf>
    <xf numFmtId="0" fontId="33" fillId="0" borderId="0" xfId="4" applyFont="1" applyFill="1" applyAlignment="1">
      <alignment vertical="center"/>
    </xf>
    <xf numFmtId="0" fontId="34" fillId="0" borderId="0" xfId="4" applyFont="1" applyFill="1" applyAlignment="1">
      <alignment vertical="center"/>
    </xf>
    <xf numFmtId="49" fontId="34" fillId="0" borderId="0" xfId="4" applyNumberFormat="1" applyFont="1" applyFill="1" applyAlignment="1">
      <alignment horizontal="center" vertical="center"/>
    </xf>
    <xf numFmtId="0" fontId="34" fillId="0" borderId="0" xfId="4" applyFont="1" applyFill="1" applyAlignment="1">
      <alignment vertical="center" shrinkToFit="1"/>
    </xf>
    <xf numFmtId="0" fontId="9" fillId="0" borderId="0" xfId="5" applyBorder="1">
      <alignment vertical="center"/>
    </xf>
    <xf numFmtId="49" fontId="34" fillId="0" borderId="9" xfId="4" applyNumberFormat="1" applyFont="1" applyFill="1" applyBorder="1" applyAlignment="1">
      <alignment horizontal="right" vertical="center" shrinkToFit="1"/>
    </xf>
    <xf numFmtId="187" fontId="34" fillId="0" borderId="0" xfId="4" applyNumberFormat="1" applyFont="1" applyFill="1" applyBorder="1" applyAlignment="1">
      <alignment vertical="center" shrinkToFit="1"/>
    </xf>
    <xf numFmtId="0" fontId="34" fillId="0" borderId="8" xfId="4" applyFont="1" applyFill="1" applyBorder="1" applyAlignment="1">
      <alignment vertical="center" shrinkToFit="1"/>
    </xf>
    <xf numFmtId="49" fontId="34" fillId="0" borderId="9" xfId="4" applyNumberFormat="1" applyFont="1" applyFill="1" applyBorder="1" applyAlignment="1">
      <alignment horizontal="center" vertical="center" shrinkToFit="1"/>
    </xf>
    <xf numFmtId="0" fontId="34" fillId="0" borderId="9" xfId="4" applyFont="1" applyFill="1" applyBorder="1" applyAlignment="1">
      <alignment vertical="center" shrinkToFit="1"/>
    </xf>
    <xf numFmtId="49" fontId="34" fillId="0" borderId="8" xfId="4" applyNumberFormat="1" applyFont="1" applyFill="1" applyBorder="1" applyAlignment="1">
      <alignment horizontal="center" vertical="center" shrinkToFit="1"/>
    </xf>
    <xf numFmtId="0" fontId="34" fillId="0" borderId="8" xfId="4" applyFont="1" applyFill="1" applyBorder="1" applyAlignment="1">
      <alignment vertical="center"/>
    </xf>
    <xf numFmtId="0" fontId="34" fillId="0" borderId="52" xfId="4" applyFont="1" applyFill="1" applyBorder="1" applyAlignment="1">
      <alignment vertical="center" shrinkToFit="1"/>
    </xf>
    <xf numFmtId="49" fontId="34" fillId="0" borderId="53" xfId="4" applyNumberFormat="1" applyFont="1" applyFill="1" applyBorder="1" applyAlignment="1">
      <alignment horizontal="right" vertical="center" shrinkToFit="1"/>
    </xf>
    <xf numFmtId="187" fontId="34" fillId="0" borderId="54" xfId="4" applyNumberFormat="1" applyFont="1" applyFill="1" applyBorder="1" applyAlignment="1">
      <alignment vertical="center" shrinkToFit="1"/>
    </xf>
    <xf numFmtId="0" fontId="34" fillId="0" borderId="55" xfId="4" applyFont="1" applyFill="1" applyBorder="1" applyAlignment="1">
      <alignment vertical="center" shrinkToFit="1"/>
    </xf>
    <xf numFmtId="49" fontId="34" fillId="0" borderId="10" xfId="4" applyNumberFormat="1" applyFont="1" applyFill="1" applyBorder="1" applyAlignment="1">
      <alignment horizontal="right" vertical="center" shrinkToFit="1"/>
    </xf>
    <xf numFmtId="187" fontId="34" fillId="0" borderId="2" xfId="4" applyNumberFormat="1" applyFont="1" applyFill="1" applyBorder="1" applyAlignment="1">
      <alignment vertical="center" shrinkToFit="1"/>
    </xf>
    <xf numFmtId="0" fontId="34" fillId="0" borderId="5" xfId="4" applyFont="1" applyFill="1" applyBorder="1" applyAlignment="1">
      <alignment vertical="center" shrinkToFit="1"/>
    </xf>
    <xf numFmtId="49" fontId="34" fillId="0" borderId="10" xfId="4" applyNumberFormat="1" applyFont="1" applyFill="1" applyBorder="1" applyAlignment="1">
      <alignment horizontal="center" vertical="center" shrinkToFit="1"/>
    </xf>
    <xf numFmtId="0" fontId="34" fillId="0" borderId="10" xfId="4" applyFont="1" applyFill="1" applyBorder="1" applyAlignment="1">
      <alignment vertical="center" shrinkToFit="1"/>
    </xf>
    <xf numFmtId="49" fontId="34" fillId="0" borderId="48" xfId="4" applyNumberFormat="1" applyFont="1" applyFill="1" applyBorder="1" applyAlignment="1">
      <alignment horizontal="right" vertical="center" shrinkToFit="1"/>
    </xf>
    <xf numFmtId="187" fontId="34" fillId="0" borderId="50" xfId="4" applyNumberFormat="1" applyFont="1" applyFill="1" applyBorder="1" applyAlignment="1">
      <alignment vertical="center" shrinkToFit="1"/>
    </xf>
    <xf numFmtId="49" fontId="34" fillId="0" borderId="13" xfId="4" applyNumberFormat="1" applyFont="1" applyFill="1" applyBorder="1" applyAlignment="1">
      <alignment horizontal="right" vertical="center" shrinkToFit="1"/>
    </xf>
    <xf numFmtId="187" fontId="34" fillId="0" borderId="3" xfId="4" applyNumberFormat="1" applyFont="1" applyFill="1" applyBorder="1" applyAlignment="1">
      <alignment vertical="center" shrinkToFit="1"/>
    </xf>
    <xf numFmtId="0" fontId="34" fillId="0" borderId="12" xfId="4" applyFont="1" applyFill="1" applyBorder="1" applyAlignment="1">
      <alignment vertical="center" shrinkToFit="1"/>
    </xf>
    <xf numFmtId="49" fontId="34" fillId="0" borderId="13" xfId="4" applyNumberFormat="1" applyFont="1" applyFill="1" applyBorder="1" applyAlignment="1">
      <alignment horizontal="center" vertical="center" shrinkToFit="1"/>
    </xf>
    <xf numFmtId="0" fontId="34" fillId="0" borderId="13" xfId="4" applyFont="1" applyFill="1" applyBorder="1" applyAlignment="1">
      <alignment vertical="center" shrinkToFit="1"/>
    </xf>
    <xf numFmtId="49" fontId="34" fillId="0" borderId="36" xfId="4" applyNumberFormat="1" applyFont="1" applyFill="1" applyBorder="1" applyAlignment="1">
      <alignment horizontal="right" vertical="center" shrinkToFit="1"/>
    </xf>
    <xf numFmtId="187" fontId="34" fillId="0" borderId="56" xfId="4" applyNumberFormat="1" applyFont="1" applyFill="1" applyBorder="1" applyAlignment="1">
      <alignment vertical="center" shrinkToFit="1"/>
    </xf>
    <xf numFmtId="0" fontId="34" fillId="0" borderId="37" xfId="4" applyFont="1" applyFill="1" applyBorder="1" applyAlignment="1">
      <alignment vertical="center" shrinkToFit="1"/>
    </xf>
    <xf numFmtId="49" fontId="34" fillId="0" borderId="39" xfId="4" applyNumberFormat="1" applyFont="1" applyFill="1" applyBorder="1" applyAlignment="1">
      <alignment horizontal="right" vertical="center" shrinkToFit="1"/>
    </xf>
    <xf numFmtId="187" fontId="34" fillId="0" borderId="57" xfId="4" applyNumberFormat="1" applyFont="1" applyFill="1" applyBorder="1" applyAlignment="1">
      <alignment vertical="center" shrinkToFit="1"/>
    </xf>
    <xf numFmtId="0" fontId="34" fillId="0" borderId="40" xfId="4" applyFont="1" applyFill="1" applyBorder="1" applyAlignment="1">
      <alignment vertical="center" shrinkToFit="1"/>
    </xf>
    <xf numFmtId="49" fontId="34" fillId="0" borderId="12" xfId="4" applyNumberFormat="1" applyFont="1" applyFill="1" applyBorder="1" applyAlignment="1">
      <alignment horizontal="center" vertical="center" shrinkToFit="1"/>
    </xf>
    <xf numFmtId="0" fontId="34" fillId="0" borderId="43" xfId="4" applyFont="1" applyFill="1" applyBorder="1" applyAlignment="1">
      <alignment vertical="center" shrinkToFit="1"/>
    </xf>
    <xf numFmtId="49" fontId="34" fillId="0" borderId="6" xfId="4" applyNumberFormat="1" applyFont="1" applyFill="1" applyBorder="1" applyAlignment="1">
      <alignment horizontal="right" vertical="center" shrinkToFit="1"/>
    </xf>
    <xf numFmtId="187" fontId="34" fillId="0" borderId="1" xfId="4" applyNumberFormat="1" applyFont="1" applyFill="1" applyBorder="1" applyAlignment="1">
      <alignment vertical="center" shrinkToFit="1"/>
    </xf>
    <xf numFmtId="0" fontId="34" fillId="0" borderId="14" xfId="4" applyFont="1" applyFill="1" applyBorder="1" applyAlignment="1">
      <alignment vertical="center" shrinkToFit="1"/>
    </xf>
    <xf numFmtId="49" fontId="34" fillId="0" borderId="5" xfId="4" applyNumberFormat="1" applyFont="1" applyFill="1" applyBorder="1" applyAlignment="1">
      <alignment horizontal="center" vertical="center" shrinkToFit="1"/>
    </xf>
    <xf numFmtId="49" fontId="34" fillId="0" borderId="6" xfId="4" applyNumberFormat="1" applyFont="1" applyFill="1" applyBorder="1" applyAlignment="1">
      <alignment horizontal="center" vertical="center" shrinkToFit="1"/>
    </xf>
    <xf numFmtId="187" fontId="34" fillId="0" borderId="4" xfId="4" applyNumberFormat="1" applyFont="1" applyFill="1" applyBorder="1" applyAlignment="1">
      <alignment vertical="center" shrinkToFit="1"/>
    </xf>
    <xf numFmtId="49" fontId="34" fillId="0" borderId="42" xfId="4" applyNumberFormat="1" applyFont="1" applyFill="1" applyBorder="1" applyAlignment="1">
      <alignment horizontal="right" vertical="center" shrinkToFit="1"/>
    </xf>
    <xf numFmtId="187" fontId="34" fillId="0" borderId="58" xfId="4" applyNumberFormat="1" applyFont="1" applyFill="1" applyBorder="1" applyAlignment="1">
      <alignment vertical="center" shrinkToFit="1"/>
    </xf>
    <xf numFmtId="187" fontId="34" fillId="0" borderId="7" xfId="4" applyNumberFormat="1" applyFont="1" applyFill="1" applyBorder="1" applyAlignment="1">
      <alignment vertical="center" shrinkToFit="1"/>
    </xf>
    <xf numFmtId="187" fontId="34" fillId="0" borderId="11" xfId="4" applyNumberFormat="1" applyFont="1" applyFill="1" applyBorder="1" applyAlignment="1">
      <alignment vertical="center" shrinkToFit="1"/>
    </xf>
    <xf numFmtId="38" fontId="34" fillId="0" borderId="9" xfId="4" applyNumberFormat="1" applyFont="1" applyFill="1" applyBorder="1" applyAlignment="1">
      <alignment vertical="center" shrinkToFit="1"/>
    </xf>
    <xf numFmtId="0" fontId="34" fillId="0" borderId="6" xfId="4" applyFont="1" applyFill="1" applyBorder="1" applyAlignment="1">
      <alignment vertical="center" shrinkToFit="1"/>
    </xf>
    <xf numFmtId="0" fontId="34" fillId="0" borderId="9" xfId="4" applyFont="1" applyFill="1" applyBorder="1" applyAlignment="1">
      <alignment vertical="center"/>
    </xf>
    <xf numFmtId="49" fontId="34" fillId="0" borderId="12" xfId="4" applyNumberFormat="1" applyFont="1" applyFill="1" applyBorder="1" applyAlignment="1">
      <alignment horizontal="center" vertical="center"/>
    </xf>
    <xf numFmtId="0" fontId="34" fillId="0" borderId="10" xfId="4" applyFont="1" applyFill="1" applyBorder="1" applyAlignment="1">
      <alignment vertical="center" wrapText="1" shrinkToFit="1"/>
    </xf>
    <xf numFmtId="0" fontId="34" fillId="0" borderId="9" xfId="4" applyFont="1" applyFill="1" applyBorder="1" applyAlignment="1">
      <alignment vertical="center" wrapText="1" shrinkToFit="1"/>
    </xf>
    <xf numFmtId="49" fontId="34" fillId="0" borderId="5" xfId="4" applyNumberFormat="1" applyFont="1" applyFill="1" applyBorder="1" applyAlignment="1">
      <alignment horizontal="center" vertical="center"/>
    </xf>
    <xf numFmtId="49" fontId="34" fillId="0" borderId="8" xfId="4" applyNumberFormat="1" applyFont="1" applyFill="1" applyBorder="1" applyAlignment="1">
      <alignment horizontal="center" vertical="center"/>
    </xf>
    <xf numFmtId="0" fontId="34" fillId="0" borderId="13" xfId="4" applyFont="1" applyFill="1" applyBorder="1" applyAlignment="1">
      <alignment vertical="center"/>
    </xf>
    <xf numFmtId="0" fontId="34" fillId="0" borderId="10" xfId="4" applyFont="1" applyFill="1" applyBorder="1" applyAlignment="1">
      <alignment vertical="center"/>
    </xf>
    <xf numFmtId="187" fontId="34" fillId="0" borderId="15" xfId="4" applyNumberFormat="1" applyFont="1" applyFill="1" applyBorder="1" applyAlignment="1">
      <alignment vertical="center" shrinkToFit="1"/>
    </xf>
    <xf numFmtId="49" fontId="34" fillId="0" borderId="14" xfId="4" applyNumberFormat="1" applyFont="1" applyFill="1" applyBorder="1" applyAlignment="1">
      <alignment horizontal="center" vertical="center" shrinkToFit="1"/>
    </xf>
    <xf numFmtId="187" fontId="34" fillId="0" borderId="51" xfId="4" applyNumberFormat="1" applyFont="1" applyFill="1" applyBorder="1" applyAlignment="1">
      <alignment vertical="center" shrinkToFit="1"/>
    </xf>
    <xf numFmtId="0" fontId="9" fillId="0" borderId="9" xfId="5" applyBorder="1">
      <alignment vertical="center"/>
    </xf>
    <xf numFmtId="0" fontId="34" fillId="0" borderId="48" xfId="4" applyFont="1" applyFill="1" applyBorder="1" applyAlignment="1">
      <alignment vertical="center" shrinkToFit="1"/>
    </xf>
    <xf numFmtId="49" fontId="34" fillId="0" borderId="10" xfId="4" applyNumberFormat="1" applyFont="1" applyFill="1" applyBorder="1" applyAlignment="1">
      <alignment horizontal="right" vertical="top" shrinkToFit="1"/>
    </xf>
    <xf numFmtId="187" fontId="34" fillId="0" borderId="2" xfId="4" applyNumberFormat="1" applyFont="1" applyFill="1" applyBorder="1" applyAlignment="1">
      <alignment vertical="top" shrinkToFit="1"/>
    </xf>
    <xf numFmtId="49" fontId="34" fillId="0" borderId="5" xfId="4" applyNumberFormat="1" applyFont="1" applyFill="1" applyBorder="1" applyAlignment="1">
      <alignment horizontal="center" vertical="top" shrinkToFit="1"/>
    </xf>
    <xf numFmtId="0" fontId="34" fillId="0" borderId="5" xfId="4" applyFont="1" applyFill="1" applyBorder="1" applyAlignment="1">
      <alignment vertical="center" wrapText="1" shrinkToFit="1"/>
    </xf>
    <xf numFmtId="0" fontId="34" fillId="0" borderId="8" xfId="4" applyFont="1" applyFill="1" applyBorder="1" applyAlignment="1">
      <alignment vertical="center" wrapText="1" shrinkToFit="1"/>
    </xf>
    <xf numFmtId="187" fontId="34" fillId="0" borderId="41" xfId="4" applyNumberFormat="1" applyFont="1" applyFill="1" applyBorder="1" applyAlignment="1">
      <alignment vertical="center" shrinkToFit="1"/>
    </xf>
    <xf numFmtId="0" fontId="34" fillId="0" borderId="10" xfId="4" applyFont="1" applyFill="1" applyBorder="1" applyAlignment="1">
      <alignment vertical="top" wrapText="1"/>
    </xf>
    <xf numFmtId="0" fontId="34" fillId="0" borderId="9" xfId="4" applyFont="1" applyFill="1" applyBorder="1" applyAlignment="1">
      <alignment vertical="center" wrapText="1"/>
    </xf>
    <xf numFmtId="187" fontId="34" fillId="0" borderId="38" xfId="4" applyNumberFormat="1" applyFont="1" applyFill="1" applyBorder="1" applyAlignment="1">
      <alignment vertical="center" shrinkToFit="1"/>
    </xf>
    <xf numFmtId="187" fontId="34" fillId="0" borderId="44" xfId="4" applyNumberFormat="1" applyFont="1" applyFill="1" applyBorder="1" applyAlignment="1">
      <alignment vertical="center" shrinkToFit="1"/>
    </xf>
    <xf numFmtId="0" fontId="34" fillId="0" borderId="13" xfId="4" applyFont="1" applyFill="1" applyBorder="1" applyAlignment="1">
      <alignment vertical="center" wrapText="1" shrinkToFit="1"/>
    </xf>
    <xf numFmtId="0" fontId="33" fillId="0" borderId="48" xfId="4" applyFont="1" applyFill="1" applyBorder="1" applyAlignment="1">
      <alignment vertical="center"/>
    </xf>
    <xf numFmtId="0" fontId="34" fillId="0" borderId="40" xfId="4" applyFont="1" applyFill="1" applyBorder="1" applyAlignment="1">
      <alignment vertical="center"/>
    </xf>
    <xf numFmtId="187" fontId="34" fillId="0" borderId="59" xfId="4" applyNumberFormat="1" applyFont="1" applyFill="1" applyBorder="1" applyAlignment="1">
      <alignment vertical="center" shrinkToFit="1"/>
    </xf>
    <xf numFmtId="49" fontId="34" fillId="0" borderId="10" xfId="4" applyNumberFormat="1" applyFont="1" applyFill="1" applyBorder="1" applyAlignment="1">
      <alignment horizontal="left" vertical="center" shrinkToFit="1"/>
    </xf>
    <xf numFmtId="0" fontId="34" fillId="0" borderId="8" xfId="4" applyFont="1" applyFill="1" applyBorder="1" applyAlignment="1">
      <alignment vertical="center" wrapText="1"/>
    </xf>
    <xf numFmtId="0" fontId="34" fillId="0" borderId="14" xfId="4" applyFont="1" applyFill="1" applyBorder="1" applyAlignment="1">
      <alignment vertical="center" wrapText="1" shrinkToFit="1"/>
    </xf>
    <xf numFmtId="0" fontId="34" fillId="0" borderId="6" xfId="4" applyFont="1" applyFill="1" applyBorder="1" applyAlignment="1">
      <alignment vertical="center" wrapText="1" shrinkToFit="1"/>
    </xf>
    <xf numFmtId="0" fontId="34" fillId="0" borderId="4" xfId="4" applyFont="1" applyFill="1" applyBorder="1" applyAlignment="1">
      <alignment vertical="center" shrinkToFit="1"/>
    </xf>
    <xf numFmtId="0" fontId="34" fillId="0" borderId="7" xfId="4" applyFont="1" applyFill="1" applyBorder="1" applyAlignment="1">
      <alignment vertical="center" shrinkToFit="1"/>
    </xf>
    <xf numFmtId="0" fontId="34" fillId="0" borderId="11" xfId="4" applyFont="1" applyFill="1" applyBorder="1" applyAlignment="1">
      <alignment vertical="center" shrinkToFit="1"/>
    </xf>
    <xf numFmtId="38" fontId="34" fillId="0" borderId="13" xfId="4" applyNumberFormat="1" applyFont="1" applyFill="1" applyBorder="1" applyAlignment="1">
      <alignment vertical="center" shrinkToFit="1"/>
    </xf>
    <xf numFmtId="0" fontId="34" fillId="0" borderId="2" xfId="4" applyFont="1" applyFill="1" applyBorder="1" applyAlignment="1">
      <alignment vertical="center" shrinkToFit="1"/>
    </xf>
    <xf numFmtId="0" fontId="34" fillId="0" borderId="3" xfId="4" applyFont="1" applyFill="1" applyBorder="1" applyAlignment="1">
      <alignment vertical="center" shrinkToFit="1"/>
    </xf>
    <xf numFmtId="0" fontId="34" fillId="0" borderId="5" xfId="4" applyFont="1" applyFill="1" applyBorder="1" applyAlignment="1">
      <alignment vertical="top" wrapText="1"/>
    </xf>
    <xf numFmtId="0" fontId="36" fillId="0" borderId="8" xfId="5" applyFont="1" applyFill="1" applyBorder="1" applyAlignment="1">
      <alignment vertical="top" wrapText="1"/>
    </xf>
    <xf numFmtId="0" fontId="34" fillId="0" borderId="0" xfId="4" applyFont="1" applyFill="1" applyBorder="1" applyAlignment="1">
      <alignment vertical="center" shrinkToFit="1"/>
    </xf>
    <xf numFmtId="0" fontId="34" fillId="0" borderId="5" xfId="4" applyFont="1" applyFill="1" applyBorder="1" applyAlignment="1">
      <alignment vertical="top" wrapText="1" shrinkToFit="1"/>
    </xf>
    <xf numFmtId="0" fontId="34" fillId="0" borderId="8" xfId="4" applyFont="1" applyFill="1" applyBorder="1" applyAlignment="1">
      <alignment vertical="top" shrinkToFit="1"/>
    </xf>
    <xf numFmtId="0" fontId="34" fillId="0" borderId="53" xfId="4" applyFont="1" applyFill="1" applyBorder="1" applyAlignment="1">
      <alignment vertical="center" shrinkToFit="1"/>
    </xf>
    <xf numFmtId="0" fontId="34" fillId="0" borderId="9" xfId="8" applyFont="1" applyFill="1" applyBorder="1" applyAlignment="1">
      <alignment horizontal="left" vertical="center" shrinkToFit="1"/>
    </xf>
    <xf numFmtId="0" fontId="34" fillId="0" borderId="0" xfId="8" applyFont="1" applyFill="1" applyBorder="1" applyAlignment="1">
      <alignment horizontal="left" vertical="center" shrinkToFit="1"/>
    </xf>
    <xf numFmtId="49" fontId="34" fillId="0" borderId="14" xfId="4" applyNumberFormat="1" applyFont="1" applyFill="1" applyBorder="1" applyAlignment="1">
      <alignment horizontal="center" vertical="center"/>
    </xf>
    <xf numFmtId="49" fontId="34" fillId="0" borderId="0" xfId="4" applyNumberFormat="1" applyFont="1" applyFill="1" applyBorder="1" applyAlignment="1">
      <alignment horizontal="right" vertical="center" shrinkToFit="1"/>
    </xf>
    <xf numFmtId="49" fontId="34" fillId="0" borderId="2" xfId="4" applyNumberFormat="1" applyFont="1" applyFill="1" applyBorder="1" applyAlignment="1">
      <alignment horizontal="center" vertical="center"/>
    </xf>
    <xf numFmtId="0" fontId="9" fillId="0" borderId="0" xfId="5" applyFill="1" applyBorder="1">
      <alignment vertical="center"/>
    </xf>
    <xf numFmtId="0" fontId="26" fillId="2" borderId="0" xfId="0" applyFont="1" applyFill="1" applyBorder="1" applyAlignment="1"/>
    <xf numFmtId="0" fontId="7" fillId="2" borderId="0" xfId="0" applyFont="1" applyFill="1" applyBorder="1" applyAlignment="1">
      <alignment horizontal="right"/>
    </xf>
    <xf numFmtId="38" fontId="26" fillId="0" borderId="0" xfId="6" applyFont="1" applyAlignment="1"/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>
      <alignment vertical="center"/>
    </xf>
    <xf numFmtId="0" fontId="26" fillId="3" borderId="1" xfId="0" applyFont="1" applyFill="1" applyBorder="1" applyAlignment="1"/>
    <xf numFmtId="38" fontId="26" fillId="3" borderId="1" xfId="6" applyFont="1" applyFill="1" applyBorder="1" applyAlignment="1"/>
    <xf numFmtId="0" fontId="7" fillId="3" borderId="1" xfId="0" applyFont="1" applyFill="1" applyBorder="1" applyAlignment="1"/>
    <xf numFmtId="0" fontId="26" fillId="3" borderId="1" xfId="0" applyFont="1" applyFill="1" applyBorder="1" applyAlignment="1">
      <alignment horizontal="center"/>
    </xf>
    <xf numFmtId="38" fontId="23" fillId="0" borderId="0" xfId="0" applyNumberFormat="1" applyFont="1" applyAlignment="1"/>
    <xf numFmtId="0" fontId="7" fillId="2" borderId="2" xfId="0" applyFont="1" applyFill="1" applyBorder="1">
      <alignment vertical="center"/>
    </xf>
    <xf numFmtId="38" fontId="26" fillId="0" borderId="2" xfId="6" applyFont="1" applyBorder="1" applyAlignment="1"/>
    <xf numFmtId="0" fontId="7" fillId="2" borderId="3" xfId="0" applyFont="1" applyFill="1" applyBorder="1">
      <alignment vertical="center"/>
    </xf>
    <xf numFmtId="38" fontId="26" fillId="0" borderId="3" xfId="6" applyFont="1" applyBorder="1" applyAlignment="1"/>
    <xf numFmtId="0" fontId="26" fillId="4" borderId="0" xfId="0" applyFont="1" applyFill="1" applyAlignment="1"/>
    <xf numFmtId="0" fontId="7" fillId="2" borderId="2" xfId="0" applyFont="1" applyFill="1" applyBorder="1" applyAlignment="1"/>
    <xf numFmtId="38" fontId="26" fillId="0" borderId="0" xfId="6" applyFont="1" applyBorder="1" applyAlignment="1"/>
    <xf numFmtId="0" fontId="7" fillId="2" borderId="3" xfId="0" applyFont="1" applyFill="1" applyBorder="1" applyAlignment="1"/>
    <xf numFmtId="38" fontId="23" fillId="4" borderId="0" xfId="0" applyNumberFormat="1" applyFont="1" applyFill="1" applyAlignment="1"/>
    <xf numFmtId="0" fontId="25" fillId="0" borderId="0" xfId="0" applyFont="1" applyFill="1" applyAlignment="1"/>
    <xf numFmtId="0" fontId="26" fillId="0" borderId="5" xfId="0" applyFont="1" applyBorder="1" applyAlignment="1"/>
    <xf numFmtId="0" fontId="26" fillId="0" borderId="8" xfId="0" applyFont="1" applyBorder="1" applyAlignment="1"/>
    <xf numFmtId="0" fontId="26" fillId="0" borderId="12" xfId="0" applyFont="1" applyBorder="1" applyAlignment="1"/>
    <xf numFmtId="0" fontId="26" fillId="0" borderId="8" xfId="0" applyFont="1" applyBorder="1" applyAlignment="1">
      <alignment horizontal="center"/>
    </xf>
    <xf numFmtId="3" fontId="26" fillId="0" borderId="0" xfId="0" applyNumberFormat="1" applyFont="1" applyAlignment="1"/>
    <xf numFmtId="0" fontId="23" fillId="0" borderId="1" xfId="0" applyFont="1" applyBorder="1" applyAlignment="1"/>
    <xf numFmtId="0" fontId="23" fillId="3" borderId="1" xfId="0" applyFont="1" applyFill="1" applyBorder="1" applyAlignment="1">
      <alignment horizontal="center"/>
    </xf>
    <xf numFmtId="188" fontId="23" fillId="3" borderId="2" xfId="6" applyNumberFormat="1" applyFont="1" applyFill="1" applyBorder="1" applyAlignment="1"/>
    <xf numFmtId="188" fontId="23" fillId="3" borderId="0" xfId="6" applyNumberFormat="1" applyFont="1" applyFill="1" applyBorder="1" applyAlignment="1"/>
    <xf numFmtId="188" fontId="23" fillId="3" borderId="3" xfId="6" applyNumberFormat="1" applyFont="1" applyFill="1" applyBorder="1" applyAlignment="1"/>
    <xf numFmtId="188" fontId="23" fillId="3" borderId="0" xfId="6" applyNumberFormat="1" applyFont="1" applyFill="1" applyAlignment="1"/>
    <xf numFmtId="188" fontId="23" fillId="3" borderId="1" xfId="6" applyNumberFormat="1" applyFont="1" applyFill="1" applyBorder="1" applyAlignment="1"/>
    <xf numFmtId="3" fontId="23" fillId="0" borderId="0" xfId="0" applyNumberFormat="1" applyFont="1" applyAlignment="1"/>
    <xf numFmtId="0" fontId="4" fillId="0" borderId="13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5" xfId="0" applyFont="1" applyBorder="1">
      <alignment vertical="center"/>
    </xf>
    <xf numFmtId="38" fontId="4" fillId="0" borderId="0" xfId="6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0" fontId="7" fillId="0" borderId="0" xfId="0" applyFo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4" fillId="2" borderId="28" xfId="0" applyFont="1" applyFill="1" applyBorder="1">
      <alignment vertical="center"/>
    </xf>
    <xf numFmtId="0" fontId="4" fillId="2" borderId="29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31" xfId="0" applyFont="1" applyFill="1" applyBorder="1">
      <alignment vertical="center"/>
    </xf>
    <xf numFmtId="0" fontId="4" fillId="2" borderId="32" xfId="0" applyFont="1" applyFill="1" applyBorder="1">
      <alignment vertical="center"/>
    </xf>
    <xf numFmtId="0" fontId="4" fillId="2" borderId="35" xfId="0" applyFont="1" applyFill="1" applyBorder="1">
      <alignment vertical="center"/>
    </xf>
    <xf numFmtId="0" fontId="15" fillId="2" borderId="0" xfId="0" applyFont="1" applyFill="1" applyAlignment="1"/>
    <xf numFmtId="0" fontId="4" fillId="2" borderId="0" xfId="0" applyFont="1" applyFill="1" applyAlignment="1">
      <alignment horizontal="right"/>
    </xf>
    <xf numFmtId="0" fontId="7" fillId="2" borderId="6" xfId="0" applyFont="1" applyFill="1" applyBorder="1" applyAlignment="1"/>
    <xf numFmtId="0" fontId="7" fillId="2" borderId="15" xfId="0" applyFont="1" applyFill="1" applyBorder="1" applyAlignment="1"/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/>
    </xf>
    <xf numFmtId="0" fontId="7" fillId="2" borderId="4" xfId="0" applyFont="1" applyFill="1" applyBorder="1" applyAlignment="1"/>
    <xf numFmtId="176" fontId="7" fillId="2" borderId="5" xfId="6" applyNumberFormat="1" applyFont="1" applyFill="1" applyBorder="1" applyAlignment="1"/>
    <xf numFmtId="38" fontId="7" fillId="2" borderId="5" xfId="6" applyFont="1" applyFill="1" applyBorder="1" applyAlignment="1"/>
    <xf numFmtId="0" fontId="7" fillId="2" borderId="9" xfId="0" applyFont="1" applyFill="1" applyBorder="1" applyAlignment="1"/>
    <xf numFmtId="0" fontId="7" fillId="2" borderId="7" xfId="0" applyFont="1" applyFill="1" applyBorder="1" applyAlignment="1"/>
    <xf numFmtId="176" fontId="7" fillId="2" borderId="8" xfId="6" applyNumberFormat="1" applyFont="1" applyFill="1" applyBorder="1" applyAlignment="1"/>
    <xf numFmtId="38" fontId="7" fillId="2" borderId="8" xfId="6" applyFont="1" applyFill="1" applyBorder="1" applyAlignment="1"/>
    <xf numFmtId="0" fontId="7" fillId="2" borderId="10" xfId="0" applyFont="1" applyFill="1" applyBorder="1" applyAlignment="1"/>
    <xf numFmtId="0" fontId="7" fillId="2" borderId="13" xfId="0" applyFont="1" applyFill="1" applyBorder="1" applyAlignment="1"/>
    <xf numFmtId="0" fontId="7" fillId="2" borderId="11" xfId="0" applyFont="1" applyFill="1" applyBorder="1" applyAlignment="1"/>
    <xf numFmtId="176" fontId="7" fillId="2" borderId="12" xfId="6" applyNumberFormat="1" applyFont="1" applyFill="1" applyBorder="1" applyAlignment="1"/>
    <xf numFmtId="38" fontId="7" fillId="2" borderId="12" xfId="6" applyFont="1" applyFill="1" applyBorder="1" applyAlignment="1"/>
    <xf numFmtId="0" fontId="4" fillId="2" borderId="6" xfId="0" applyFont="1" applyFill="1" applyBorder="1" applyAlignment="1"/>
    <xf numFmtId="176" fontId="4" fillId="2" borderId="14" xfId="6" applyNumberFormat="1" applyFont="1" applyFill="1" applyBorder="1" applyAlignment="1"/>
    <xf numFmtId="38" fontId="4" fillId="2" borderId="14" xfId="6" applyFont="1" applyFill="1" applyBorder="1" applyAlignment="1"/>
    <xf numFmtId="0" fontId="7" fillId="2" borderId="1" xfId="0" applyFont="1" applyFill="1" applyBorder="1" applyAlignment="1"/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/>
    </xf>
    <xf numFmtId="176" fontId="7" fillId="2" borderId="9" xfId="6" applyNumberFormat="1" applyFont="1" applyFill="1" applyBorder="1" applyAlignment="1"/>
    <xf numFmtId="176" fontId="7" fillId="2" borderId="0" xfId="6" applyNumberFormat="1" applyFont="1" applyFill="1" applyBorder="1" applyAlignment="1"/>
    <xf numFmtId="178" fontId="7" fillId="2" borderId="0" xfId="6" applyNumberFormat="1" applyFont="1" applyFill="1" applyBorder="1" applyAlignment="1"/>
    <xf numFmtId="178" fontId="7" fillId="2" borderId="7" xfId="6" applyNumberFormat="1" applyFont="1" applyFill="1" applyBorder="1" applyAlignment="1"/>
    <xf numFmtId="176" fontId="7" fillId="2" borderId="10" xfId="6" applyNumberFormat="1" applyFont="1" applyFill="1" applyBorder="1" applyAlignment="1"/>
    <xf numFmtId="176" fontId="7" fillId="2" borderId="2" xfId="6" applyNumberFormat="1" applyFont="1" applyFill="1" applyBorder="1" applyAlignment="1"/>
    <xf numFmtId="176" fontId="7" fillId="2" borderId="13" xfId="6" applyNumberFormat="1" applyFont="1" applyFill="1" applyBorder="1" applyAlignment="1"/>
    <xf numFmtId="176" fontId="7" fillId="2" borderId="3" xfId="6" applyNumberFormat="1" applyFont="1" applyFill="1" applyBorder="1" applyAlignment="1"/>
    <xf numFmtId="178" fontId="7" fillId="2" borderId="3" xfId="6" applyNumberFormat="1" applyFont="1" applyFill="1" applyBorder="1" applyAlignment="1"/>
    <xf numFmtId="178" fontId="7" fillId="2" borderId="11" xfId="6" applyNumberFormat="1" applyFont="1" applyFill="1" applyBorder="1" applyAlignment="1"/>
    <xf numFmtId="0" fontId="7" fillId="2" borderId="9" xfId="0" applyFont="1" applyFill="1" applyBorder="1">
      <alignment vertical="center"/>
    </xf>
    <xf numFmtId="0" fontId="7" fillId="2" borderId="9" xfId="0" applyFont="1" applyFill="1" applyBorder="1" applyAlignment="1">
      <alignment horizontal="left" vertical="center"/>
    </xf>
    <xf numFmtId="176" fontId="4" fillId="2" borderId="9" xfId="6" applyNumberFormat="1" applyFont="1" applyFill="1" applyBorder="1">
      <alignment vertical="center"/>
    </xf>
    <xf numFmtId="176" fontId="4" fillId="2" borderId="0" xfId="6" applyNumberFormat="1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1" xfId="0" applyFont="1" applyFill="1" applyBorder="1">
      <alignment vertical="center"/>
    </xf>
    <xf numFmtId="176" fontId="4" fillId="2" borderId="6" xfId="6" applyNumberFormat="1" applyFont="1" applyFill="1" applyBorder="1">
      <alignment vertical="center"/>
    </xf>
    <xf numFmtId="176" fontId="4" fillId="2" borderId="1" xfId="6" applyNumberFormat="1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8" xfId="3" applyNumberFormat="1" applyFont="1" applyBorder="1">
      <alignment vertical="center"/>
    </xf>
    <xf numFmtId="176" fontId="4" fillId="0" borderId="5" xfId="3" applyNumberFormat="1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176" fontId="4" fillId="2" borderId="0" xfId="3" applyNumberFormat="1" applyFont="1" applyFill="1" applyBorder="1">
      <alignment vertical="center"/>
    </xf>
    <xf numFmtId="176" fontId="4" fillId="0" borderId="12" xfId="3" applyNumberFormat="1" applyFont="1" applyBorder="1">
      <alignment vertical="center"/>
    </xf>
    <xf numFmtId="0" fontId="4" fillId="2" borderId="9" xfId="0" applyFont="1" applyFill="1" applyBorder="1">
      <alignment vertical="center"/>
    </xf>
    <xf numFmtId="0" fontId="4" fillId="2" borderId="8" xfId="0" applyFont="1" applyFill="1" applyBorder="1">
      <alignment vertical="center"/>
    </xf>
    <xf numFmtId="176" fontId="4" fillId="0" borderId="0" xfId="3" applyNumberFormat="1" applyFo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7" xfId="0" applyFont="1" applyFill="1" applyBorder="1">
      <alignment vertical="center"/>
    </xf>
    <xf numFmtId="0" fontId="4" fillId="0" borderId="11" xfId="0" applyFont="1" applyBorder="1">
      <alignment vertical="center"/>
    </xf>
    <xf numFmtId="49" fontId="10" fillId="0" borderId="0" xfId="0" applyNumberFormat="1" applyFont="1" applyBorder="1" applyAlignment="1"/>
    <xf numFmtId="0" fontId="10" fillId="0" borderId="0" xfId="0" applyFont="1" applyBorder="1" applyAlignment="1"/>
    <xf numFmtId="0" fontId="10" fillId="0" borderId="2" xfId="0" applyFont="1" applyBorder="1" applyAlignment="1"/>
    <xf numFmtId="0" fontId="10" fillId="0" borderId="3" xfId="0" applyFont="1" applyBorder="1" applyAlignment="1"/>
    <xf numFmtId="0" fontId="4" fillId="0" borderId="0" xfId="0" applyFont="1" applyAlignment="1">
      <alignment horizontal="center" vertical="center"/>
    </xf>
    <xf numFmtId="176" fontId="4" fillId="0" borderId="8" xfId="6" applyNumberFormat="1" applyFont="1" applyBorder="1">
      <alignment vertical="center"/>
    </xf>
    <xf numFmtId="176" fontId="4" fillId="0" borderId="5" xfId="6" applyNumberFormat="1" applyFont="1" applyBorder="1">
      <alignment vertical="center"/>
    </xf>
    <xf numFmtId="176" fontId="4" fillId="0" borderId="12" xfId="6" applyNumberFormat="1" applyFont="1" applyBorder="1">
      <alignment vertical="center"/>
    </xf>
    <xf numFmtId="176" fontId="4" fillId="3" borderId="5" xfId="6" applyNumberFormat="1" applyFont="1" applyFill="1" applyBorder="1">
      <alignment vertical="center"/>
    </xf>
    <xf numFmtId="176" fontId="4" fillId="3" borderId="8" xfId="6" applyNumberFormat="1" applyFont="1" applyFill="1" applyBorder="1">
      <alignment vertical="center"/>
    </xf>
    <xf numFmtId="176" fontId="4" fillId="3" borderId="12" xfId="6" applyNumberFormat="1" applyFont="1" applyFill="1" applyBorder="1">
      <alignment vertical="center"/>
    </xf>
    <xf numFmtId="0" fontId="10" fillId="2" borderId="0" xfId="0" applyFont="1" applyFill="1" applyBorder="1" applyAlignment="1"/>
    <xf numFmtId="49" fontId="37" fillId="2" borderId="0" xfId="0" applyNumberFormat="1" applyFont="1" applyFill="1" applyAlignment="1">
      <alignment horizontal="left" vertical="top"/>
    </xf>
    <xf numFmtId="49" fontId="37" fillId="2" borderId="14" xfId="0" applyNumberFormat="1" applyFont="1" applyFill="1" applyBorder="1" applyAlignment="1">
      <alignment horizontal="left" vertical="top" wrapText="1"/>
    </xf>
    <xf numFmtId="49" fontId="37" fillId="2" borderId="14" xfId="0" applyNumberFormat="1" applyFont="1" applyFill="1" applyBorder="1" applyAlignment="1">
      <alignment horizontal="left" vertical="top"/>
    </xf>
    <xf numFmtId="49" fontId="37" fillId="2" borderId="8" xfId="0" applyNumberFormat="1" applyFont="1" applyFill="1" applyBorder="1" applyAlignment="1">
      <alignment horizontal="left" vertical="top"/>
    </xf>
    <xf numFmtId="192" fontId="37" fillId="2" borderId="8" xfId="0" applyNumberFormat="1" applyFont="1" applyFill="1" applyBorder="1" applyAlignment="1">
      <alignment horizontal="left" vertical="top"/>
    </xf>
    <xf numFmtId="37" fontId="37" fillId="2" borderId="0" xfId="0" applyNumberFormat="1" applyFont="1" applyFill="1" applyAlignment="1">
      <alignment horizontal="right"/>
    </xf>
    <xf numFmtId="39" fontId="37" fillId="2" borderId="0" xfId="0" applyNumberFormat="1" applyFont="1" applyFill="1" applyAlignment="1">
      <alignment horizontal="right"/>
    </xf>
    <xf numFmtId="193" fontId="37" fillId="2" borderId="0" xfId="0" applyNumberFormat="1" applyFont="1" applyFill="1" applyAlignment="1">
      <alignment horizontal="right"/>
    </xf>
    <xf numFmtId="37" fontId="37" fillId="2" borderId="0" xfId="0" quotePrefix="1" applyNumberFormat="1" applyFont="1" applyFill="1" applyAlignment="1">
      <alignment horizontal="right"/>
    </xf>
    <xf numFmtId="39" fontId="37" fillId="2" borderId="0" xfId="0" quotePrefix="1" applyNumberFormat="1" applyFont="1" applyFill="1" applyAlignment="1">
      <alignment horizontal="right"/>
    </xf>
    <xf numFmtId="49" fontId="37" fillId="3" borderId="14" xfId="0" applyNumberFormat="1" applyFont="1" applyFill="1" applyBorder="1" applyAlignment="1">
      <alignment horizontal="left" vertical="top" wrapText="1"/>
    </xf>
    <xf numFmtId="177" fontId="37" fillId="2" borderId="0" xfId="0" applyNumberFormat="1" applyFont="1" applyFill="1" applyAlignment="1">
      <alignment horizontal="left" vertical="top"/>
    </xf>
    <xf numFmtId="177" fontId="37" fillId="2" borderId="0" xfId="0" applyNumberFormat="1" applyFont="1" applyFill="1" applyAlignment="1">
      <alignment horizontal="right" vertical="top"/>
    </xf>
    <xf numFmtId="49" fontId="37" fillId="2" borderId="5" xfId="0" applyNumberFormat="1" applyFont="1" applyFill="1" applyBorder="1" applyAlignment="1">
      <alignment horizontal="left" vertical="top"/>
    </xf>
    <xf numFmtId="192" fontId="37" fillId="2" borderId="5" xfId="0" applyNumberFormat="1" applyFont="1" applyFill="1" applyBorder="1" applyAlignment="1">
      <alignment horizontal="left" vertical="top"/>
    </xf>
    <xf numFmtId="37" fontId="37" fillId="2" borderId="2" xfId="0" applyNumberFormat="1" applyFont="1" applyFill="1" applyBorder="1" applyAlignment="1">
      <alignment horizontal="right"/>
    </xf>
    <xf numFmtId="177" fontId="37" fillId="2" borderId="2" xfId="0" applyNumberFormat="1" applyFont="1" applyFill="1" applyBorder="1" applyAlignment="1">
      <alignment horizontal="right" vertical="top"/>
    </xf>
    <xf numFmtId="37" fontId="37" fillId="2" borderId="0" xfId="0" applyNumberFormat="1" applyFont="1" applyFill="1" applyBorder="1" applyAlignment="1">
      <alignment horizontal="right"/>
    </xf>
    <xf numFmtId="177" fontId="37" fillId="2" borderId="0" xfId="0" applyNumberFormat="1" applyFont="1" applyFill="1" applyBorder="1" applyAlignment="1">
      <alignment horizontal="right" vertical="top"/>
    </xf>
    <xf numFmtId="37" fontId="37" fillId="2" borderId="0" xfId="0" quotePrefix="1" applyNumberFormat="1" applyFont="1" applyFill="1" applyBorder="1" applyAlignment="1">
      <alignment horizontal="right"/>
    </xf>
    <xf numFmtId="49" fontId="37" fillId="2" borderId="12" xfId="0" applyNumberFormat="1" applyFont="1" applyFill="1" applyBorder="1" applyAlignment="1">
      <alignment horizontal="left" vertical="top"/>
    </xf>
    <xf numFmtId="192" fontId="37" fillId="2" borderId="12" xfId="0" applyNumberFormat="1" applyFont="1" applyFill="1" applyBorder="1" applyAlignment="1">
      <alignment horizontal="left" vertical="top"/>
    </xf>
    <xf numFmtId="37" fontId="37" fillId="2" borderId="3" xfId="0" applyNumberFormat="1" applyFont="1" applyFill="1" applyBorder="1" applyAlignment="1">
      <alignment horizontal="right"/>
    </xf>
    <xf numFmtId="37" fontId="37" fillId="2" borderId="3" xfId="0" quotePrefix="1" applyNumberFormat="1" applyFont="1" applyFill="1" applyBorder="1" applyAlignment="1">
      <alignment horizontal="right"/>
    </xf>
    <xf numFmtId="177" fontId="37" fillId="2" borderId="3" xfId="0" applyNumberFormat="1" applyFont="1" applyFill="1" applyBorder="1" applyAlignment="1">
      <alignment horizontal="right" vertical="top"/>
    </xf>
    <xf numFmtId="49" fontId="37" fillId="3" borderId="5" xfId="0" applyNumberFormat="1" applyFont="1" applyFill="1" applyBorder="1" applyAlignment="1">
      <alignment horizontal="left" vertical="top"/>
    </xf>
    <xf numFmtId="49" fontId="37" fillId="3" borderId="8" xfId="0" applyNumberFormat="1" applyFont="1" applyFill="1" applyBorder="1" applyAlignment="1">
      <alignment horizontal="left" vertical="top"/>
    </xf>
    <xf numFmtId="177" fontId="37" fillId="3" borderId="2" xfId="0" applyNumberFormat="1" applyFont="1" applyFill="1" applyBorder="1" applyAlignment="1">
      <alignment horizontal="right" vertical="top"/>
    </xf>
    <xf numFmtId="177" fontId="37" fillId="3" borderId="0" xfId="0" applyNumberFormat="1" applyFont="1" applyFill="1" applyBorder="1" applyAlignment="1">
      <alignment horizontal="right" vertical="top"/>
    </xf>
    <xf numFmtId="177" fontId="37" fillId="3" borderId="0" xfId="0" applyNumberFormat="1" applyFont="1" applyFill="1" applyAlignment="1">
      <alignment horizontal="right" vertical="top"/>
    </xf>
    <xf numFmtId="37" fontId="37" fillId="3" borderId="0" xfId="0" applyNumberFormat="1" applyFont="1" applyFill="1" applyAlignment="1">
      <alignment horizontal="right"/>
    </xf>
    <xf numFmtId="0" fontId="5" fillId="0" borderId="0" xfId="0" applyFont="1" applyBorder="1">
      <alignment vertical="center"/>
    </xf>
    <xf numFmtId="176" fontId="4" fillId="3" borderId="0" xfId="6" applyNumberFormat="1" applyFont="1" applyFill="1" applyBorder="1">
      <alignment vertical="center"/>
    </xf>
    <xf numFmtId="176" fontId="4" fillId="3" borderId="3" xfId="6" applyNumberFormat="1" applyFont="1" applyFill="1" applyBorder="1">
      <alignment vertical="center"/>
    </xf>
    <xf numFmtId="176" fontId="4" fillId="3" borderId="2" xfId="6" applyNumberFormat="1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4" fillId="3" borderId="4" xfId="0" applyFont="1" applyFill="1" applyBorder="1">
      <alignment vertical="center"/>
    </xf>
    <xf numFmtId="0" fontId="4" fillId="2" borderId="9" xfId="1" applyFont="1" applyFill="1" applyBorder="1">
      <alignment vertical="center"/>
    </xf>
    <xf numFmtId="0" fontId="4" fillId="2" borderId="7" xfId="1" applyFont="1" applyFill="1" applyBorder="1">
      <alignment vertical="center"/>
    </xf>
    <xf numFmtId="0" fontId="4" fillId="3" borderId="13" xfId="0" applyFont="1" applyFill="1" applyBorder="1">
      <alignment vertical="center"/>
    </xf>
    <xf numFmtId="0" fontId="4" fillId="3" borderId="11" xfId="0" applyFont="1" applyFill="1" applyBorder="1">
      <alignment vertical="center"/>
    </xf>
    <xf numFmtId="176" fontId="4" fillId="3" borderId="10" xfId="6" applyNumberFormat="1" applyFont="1" applyFill="1" applyBorder="1">
      <alignment vertical="center"/>
    </xf>
    <xf numFmtId="176" fontId="4" fillId="3" borderId="4" xfId="6" applyNumberFormat="1" applyFont="1" applyFill="1" applyBorder="1">
      <alignment vertical="center"/>
    </xf>
    <xf numFmtId="176" fontId="4" fillId="3" borderId="7" xfId="6" applyNumberFormat="1" applyFont="1" applyFill="1" applyBorder="1">
      <alignment vertical="center"/>
    </xf>
    <xf numFmtId="176" fontId="4" fillId="0" borderId="7" xfId="6" applyNumberFormat="1" applyFont="1" applyBorder="1">
      <alignment vertical="center"/>
    </xf>
    <xf numFmtId="176" fontId="4" fillId="3" borderId="11" xfId="6" applyNumberFormat="1" applyFont="1" applyFill="1" applyBorder="1">
      <alignment vertical="center"/>
    </xf>
    <xf numFmtId="0" fontId="4" fillId="3" borderId="10" xfId="1" applyFont="1" applyFill="1" applyBorder="1">
      <alignment vertical="center"/>
    </xf>
    <xf numFmtId="0" fontId="4" fillId="3" borderId="4" xfId="1" applyFont="1" applyFill="1" applyBorder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176" fontId="4" fillId="4" borderId="2" xfId="6" applyNumberFormat="1" applyFont="1" applyFill="1" applyBorder="1">
      <alignment vertical="center"/>
    </xf>
    <xf numFmtId="176" fontId="4" fillId="4" borderId="5" xfId="6" applyNumberFormat="1" applyFont="1" applyFill="1" applyBorder="1">
      <alignment vertical="center"/>
    </xf>
    <xf numFmtId="176" fontId="4" fillId="4" borderId="8" xfId="6" applyNumberFormat="1" applyFont="1" applyFill="1" applyBorder="1">
      <alignment vertical="center"/>
    </xf>
    <xf numFmtId="176" fontId="4" fillId="4" borderId="12" xfId="6" applyNumberFormat="1" applyFont="1" applyFill="1" applyBorder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vertical="center" wrapText="1"/>
    </xf>
    <xf numFmtId="176" fontId="4" fillId="0" borderId="0" xfId="0" applyNumberFormat="1" applyFont="1">
      <alignment vertical="center"/>
    </xf>
    <xf numFmtId="38" fontId="7" fillId="0" borderId="15" xfId="6" applyFont="1" applyFill="1" applyBorder="1" applyAlignment="1">
      <alignment horizontal="center" vertical="center" wrapText="1"/>
    </xf>
    <xf numFmtId="38" fontId="7" fillId="0" borderId="1" xfId="6" applyFont="1" applyFill="1" applyBorder="1" applyAlignment="1">
      <alignment horizontal="center" vertical="center" wrapText="1"/>
    </xf>
    <xf numFmtId="38" fontId="7" fillId="0" borderId="14" xfId="6" applyFont="1" applyFill="1" applyBorder="1" applyAlignment="1">
      <alignment horizontal="center" vertical="center" wrapText="1"/>
    </xf>
    <xf numFmtId="38" fontId="7" fillId="0" borderId="11" xfId="6" applyFont="1" applyFill="1" applyBorder="1" applyAlignment="1">
      <alignment horizontal="center"/>
    </xf>
    <xf numFmtId="38" fontId="7" fillId="0" borderId="12" xfId="6" applyFont="1" applyFill="1" applyBorder="1" applyAlignment="1">
      <alignment horizontal="center"/>
    </xf>
    <xf numFmtId="38" fontId="7" fillId="0" borderId="15" xfId="6" applyFont="1" applyFill="1" applyBorder="1" applyAlignment="1">
      <alignment horizontal="center"/>
    </xf>
    <xf numFmtId="38" fontId="7" fillId="0" borderId="14" xfId="6" applyFont="1" applyFill="1" applyBorder="1" applyAlignment="1">
      <alignment horizontal="center"/>
    </xf>
    <xf numFmtId="38" fontId="7" fillId="6" borderId="0" xfId="6" applyFont="1" applyFill="1" applyAlignment="1"/>
    <xf numFmtId="184" fontId="7" fillId="6" borderId="0" xfId="0" applyNumberFormat="1" applyFont="1" applyFill="1" applyBorder="1" applyAlignment="1"/>
    <xf numFmtId="184" fontId="7" fillId="2" borderId="0" xfId="0" applyNumberFormat="1" applyFont="1" applyFill="1" applyBorder="1" applyAlignment="1"/>
    <xf numFmtId="38" fontId="7" fillId="6" borderId="1" xfId="6" applyFont="1" applyFill="1" applyBorder="1" applyAlignment="1"/>
    <xf numFmtId="184" fontId="7" fillId="2" borderId="1" xfId="0" applyNumberFormat="1" applyFont="1" applyFill="1" applyBorder="1" applyAlignment="1"/>
    <xf numFmtId="38" fontId="7" fillId="6" borderId="2" xfId="6" applyFont="1" applyFill="1" applyBorder="1" applyAlignment="1"/>
    <xf numFmtId="184" fontId="7" fillId="2" borderId="2" xfId="0" applyNumberFormat="1" applyFont="1" applyFill="1" applyBorder="1" applyAlignment="1"/>
    <xf numFmtId="38" fontId="7" fillId="6" borderId="0" xfId="6" applyFont="1" applyFill="1" applyBorder="1" applyAlignment="1"/>
    <xf numFmtId="38" fontId="7" fillId="6" borderId="3" xfId="6" applyFont="1" applyFill="1" applyBorder="1" applyAlignment="1"/>
    <xf numFmtId="184" fontId="7" fillId="2" borderId="3" xfId="0" applyNumberFormat="1" applyFont="1" applyFill="1" applyBorder="1" applyAlignment="1"/>
    <xf numFmtId="0" fontId="4" fillId="0" borderId="1" xfId="0" applyFont="1" applyBorder="1" applyAlignment="1">
      <alignment vertical="center" wrapText="1"/>
    </xf>
    <xf numFmtId="0" fontId="7" fillId="0" borderId="9" xfId="0" applyFont="1" applyFill="1" applyBorder="1" applyAlignment="1"/>
    <xf numFmtId="182" fontId="7" fillId="0" borderId="2" xfId="0" applyNumberFormat="1" applyFont="1" applyFill="1" applyBorder="1" applyAlignment="1"/>
    <xf numFmtId="184" fontId="7" fillId="9" borderId="2" xfId="0" applyNumberFormat="1" applyFont="1" applyFill="1" applyBorder="1" applyAlignment="1"/>
    <xf numFmtId="184" fontId="7" fillId="9" borderId="4" xfId="0" applyNumberFormat="1" applyFont="1" applyFill="1" applyBorder="1" applyAlignment="1"/>
    <xf numFmtId="182" fontId="7" fillId="0" borderId="0" xfId="0" applyNumberFormat="1" applyFont="1" applyFill="1" applyBorder="1" applyAlignment="1"/>
    <xf numFmtId="184" fontId="7" fillId="9" borderId="0" xfId="0" applyNumberFormat="1" applyFont="1" applyFill="1" applyBorder="1" applyAlignment="1"/>
    <xf numFmtId="184" fontId="7" fillId="9" borderId="7" xfId="0" applyNumberFormat="1" applyFont="1" applyFill="1" applyBorder="1" applyAlignment="1"/>
    <xf numFmtId="0" fontId="7" fillId="0" borderId="9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182" fontId="7" fillId="0" borderId="3" xfId="0" applyNumberFormat="1" applyFont="1" applyFill="1" applyBorder="1" applyAlignment="1"/>
    <xf numFmtId="184" fontId="7" fillId="9" borderId="3" xfId="0" applyNumberFormat="1" applyFont="1" applyFill="1" applyBorder="1" applyAlignment="1"/>
    <xf numFmtId="0" fontId="4" fillId="0" borderId="10" xfId="0" applyFont="1" applyFill="1" applyBorder="1" applyAlignment="1">
      <alignment vertical="top" textRotation="255" wrapText="1"/>
    </xf>
    <xf numFmtId="0" fontId="4" fillId="0" borderId="4" xfId="0" applyFont="1" applyFill="1" applyBorder="1" applyAlignment="1"/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/>
    <xf numFmtId="0" fontId="4" fillId="0" borderId="11" xfId="0" applyFont="1" applyFill="1" applyBorder="1" applyAlignment="1"/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/>
    <xf numFmtId="0" fontId="4" fillId="6" borderId="9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 wrapText="1"/>
    </xf>
    <xf numFmtId="38" fontId="4" fillId="0" borderId="8" xfId="6" applyFont="1" applyBorder="1" applyAlignment="1">
      <alignment vertical="center"/>
    </xf>
    <xf numFmtId="38" fontId="4" fillId="0" borderId="0" xfId="6" applyFont="1" applyAlignment="1"/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6" xfId="0" applyFont="1" applyBorder="1" applyAlignment="1">
      <alignment vertical="center"/>
    </xf>
    <xf numFmtId="38" fontId="4" fillId="0" borderId="1" xfId="6" applyFont="1" applyBorder="1" applyAlignment="1"/>
    <xf numFmtId="38" fontId="4" fillId="0" borderId="14" xfId="6" applyFont="1" applyBorder="1" applyAlignment="1">
      <alignment vertical="center"/>
    </xf>
    <xf numFmtId="38" fontId="4" fillId="0" borderId="5" xfId="6" applyFont="1" applyBorder="1" applyAlignment="1">
      <alignment vertical="center"/>
    </xf>
    <xf numFmtId="38" fontId="4" fillId="0" borderId="12" xfId="6" applyFont="1" applyBorder="1" applyAlignment="1">
      <alignment vertical="center"/>
    </xf>
    <xf numFmtId="38" fontId="4" fillId="0" borderId="0" xfId="0" applyNumberFormat="1" applyFont="1" applyAlignment="1"/>
    <xf numFmtId="38" fontId="4" fillId="0" borderId="3" xfId="0" applyNumberFormat="1" applyFont="1" applyBorder="1" applyAlignment="1"/>
    <xf numFmtId="38" fontId="4" fillId="0" borderId="1" xfId="0" applyNumberFormat="1" applyFont="1" applyBorder="1" applyAlignment="1"/>
    <xf numFmtId="176" fontId="4" fillId="0" borderId="0" xfId="6" applyNumberFormat="1" applyFont="1" applyBorder="1" applyAlignment="1"/>
    <xf numFmtId="176" fontId="4" fillId="0" borderId="0" xfId="6" applyNumberFormat="1" applyFont="1" applyAlignment="1"/>
    <xf numFmtId="0" fontId="4" fillId="3" borderId="1" xfId="0" applyFont="1" applyFill="1" applyBorder="1" applyAlignment="1"/>
    <xf numFmtId="176" fontId="4" fillId="3" borderId="1" xfId="6" applyNumberFormat="1" applyFont="1" applyFill="1" applyBorder="1" applyAlignment="1"/>
    <xf numFmtId="194" fontId="4" fillId="0" borderId="0" xfId="0" applyNumberFormat="1" applyFont="1" applyAlignment="1"/>
    <xf numFmtId="176" fontId="4" fillId="3" borderId="6" xfId="6" applyNumberFormat="1" applyFont="1" applyFill="1" applyBorder="1">
      <alignment vertical="center"/>
    </xf>
    <xf numFmtId="176" fontId="4" fillId="3" borderId="14" xfId="6" applyNumberFormat="1" applyFont="1" applyFill="1" applyBorder="1">
      <alignment vertical="center"/>
    </xf>
    <xf numFmtId="0" fontId="4" fillId="3" borderId="0" xfId="0" applyFont="1" applyFill="1">
      <alignment vertical="center"/>
    </xf>
    <xf numFmtId="0" fontId="4" fillId="3" borderId="5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3" borderId="8" xfId="0" applyFont="1" applyFill="1" applyBorder="1" applyAlignment="1">
      <alignment horizontal="center" vertical="center"/>
    </xf>
    <xf numFmtId="176" fontId="4" fillId="3" borderId="5" xfId="3" applyNumberFormat="1" applyFont="1" applyFill="1" applyBorder="1">
      <alignment vertical="center"/>
    </xf>
    <xf numFmtId="176" fontId="4" fillId="3" borderId="8" xfId="3" applyNumberFormat="1" applyFont="1" applyFill="1" applyBorder="1">
      <alignment vertical="center"/>
    </xf>
    <xf numFmtId="176" fontId="4" fillId="3" borderId="12" xfId="3" applyNumberFormat="1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4" fillId="3" borderId="15" xfId="0" applyFont="1" applyFill="1" applyBorder="1">
      <alignment vertical="center"/>
    </xf>
    <xf numFmtId="176" fontId="4" fillId="3" borderId="1" xfId="3" applyNumberFormat="1" applyFont="1" applyFill="1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3" borderId="4" xfId="3" applyNumberFormat="1" applyFont="1" applyFill="1" applyBorder="1">
      <alignment vertical="center"/>
    </xf>
    <xf numFmtId="176" fontId="4" fillId="3" borderId="7" xfId="3" applyNumberFormat="1" applyFont="1" applyFill="1" applyBorder="1">
      <alignment vertical="center"/>
    </xf>
    <xf numFmtId="176" fontId="4" fillId="3" borderId="11" xfId="3" applyNumberFormat="1" applyFont="1" applyFill="1" applyBorder="1">
      <alignment vertical="center"/>
    </xf>
    <xf numFmtId="176" fontId="4" fillId="3" borderId="15" xfId="3" applyNumberFormat="1" applyFont="1" applyFill="1" applyBorder="1">
      <alignment vertical="center"/>
    </xf>
    <xf numFmtId="0" fontId="4" fillId="3" borderId="6" xfId="0" applyFont="1" applyFill="1" applyBorder="1" applyAlignment="1"/>
    <xf numFmtId="176" fontId="4" fillId="3" borderId="6" xfId="3" applyNumberFormat="1" applyFont="1" applyFill="1" applyBorder="1">
      <alignment vertical="center"/>
    </xf>
    <xf numFmtId="38" fontId="7" fillId="2" borderId="0" xfId="6" applyFont="1" applyFill="1">
      <alignment vertical="center"/>
    </xf>
    <xf numFmtId="38" fontId="7" fillId="0" borderId="0" xfId="6" applyFont="1">
      <alignment vertical="center"/>
    </xf>
    <xf numFmtId="38" fontId="4" fillId="3" borderId="0" xfId="6" applyFont="1" applyFill="1">
      <alignment vertical="center"/>
    </xf>
    <xf numFmtId="40" fontId="4" fillId="0" borderId="0" xfId="6" applyNumberFormat="1" applyFont="1">
      <alignment vertical="center"/>
    </xf>
    <xf numFmtId="2" fontId="4" fillId="4" borderId="0" xfId="0" applyNumberFormat="1" applyFont="1" applyFill="1">
      <alignment vertical="center"/>
    </xf>
    <xf numFmtId="49" fontId="10" fillId="0" borderId="10" xfId="0" applyNumberFormat="1" applyFont="1" applyBorder="1" applyAlignment="1"/>
    <xf numFmtId="0" fontId="40" fillId="0" borderId="4" xfId="0" applyFont="1" applyBorder="1" applyAlignment="1"/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/>
    <xf numFmtId="0" fontId="10" fillId="0" borderId="4" xfId="0" applyFont="1" applyBorder="1" applyAlignment="1"/>
    <xf numFmtId="49" fontId="10" fillId="0" borderId="9" xfId="0" applyNumberFormat="1" applyFont="1" applyBorder="1" applyAlignment="1"/>
    <xf numFmtId="0" fontId="10" fillId="0" borderId="7" xfId="0" applyFont="1" applyBorder="1" applyAlignment="1"/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9" fontId="10" fillId="0" borderId="13" xfId="0" applyNumberFormat="1" applyFont="1" applyBorder="1" applyAlignment="1"/>
    <xf numFmtId="0" fontId="10" fillId="0" borderId="11" xfId="0" applyFont="1" applyBorder="1" applyAlignment="1"/>
    <xf numFmtId="0" fontId="10" fillId="0" borderId="1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5" xfId="0" applyNumberFormat="1" applyFont="1" applyBorder="1" applyAlignment="1"/>
    <xf numFmtId="38" fontId="10" fillId="0" borderId="8" xfId="6" applyFont="1" applyBorder="1" applyAlignment="1"/>
    <xf numFmtId="38" fontId="10" fillId="0" borderId="0" xfId="6" applyFont="1" applyBorder="1" applyAlignment="1"/>
    <xf numFmtId="190" fontId="10" fillId="0" borderId="8" xfId="0" applyNumberFormat="1" applyFont="1" applyBorder="1" applyAlignment="1"/>
    <xf numFmtId="190" fontId="10" fillId="0" borderId="7" xfId="0" applyNumberFormat="1" applyFont="1" applyBorder="1" applyAlignment="1"/>
    <xf numFmtId="49" fontId="10" fillId="0" borderId="8" xfId="0" applyNumberFormat="1" applyFont="1" applyBorder="1" applyAlignment="1"/>
    <xf numFmtId="49" fontId="10" fillId="0" borderId="6" xfId="0" applyNumberFormat="1" applyFont="1" applyBorder="1" applyAlignment="1"/>
    <xf numFmtId="0" fontId="10" fillId="0" borderId="6" xfId="0" applyFont="1" applyBorder="1" applyAlignment="1"/>
    <xf numFmtId="38" fontId="10" fillId="0" borderId="14" xfId="6" applyFont="1" applyBorder="1" applyAlignment="1"/>
    <xf numFmtId="38" fontId="10" fillId="0" borderId="1" xfId="6" applyFont="1" applyBorder="1" applyAlignment="1"/>
    <xf numFmtId="190" fontId="10" fillId="0" borderId="14" xfId="0" applyNumberFormat="1" applyFont="1" applyBorder="1" applyAlignment="1"/>
    <xf numFmtId="190" fontId="10" fillId="0" borderId="15" xfId="0" applyNumberFormat="1" applyFont="1" applyBorder="1" applyAlignment="1"/>
    <xf numFmtId="0" fontId="10" fillId="3" borderId="5" xfId="0" applyFont="1" applyFill="1" applyBorder="1" applyAlignment="1"/>
    <xf numFmtId="0" fontId="10" fillId="3" borderId="8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/>
    </xf>
    <xf numFmtId="190" fontId="10" fillId="3" borderId="8" xfId="0" applyNumberFormat="1" applyFont="1" applyFill="1" applyBorder="1" applyAlignment="1"/>
    <xf numFmtId="190" fontId="10" fillId="3" borderId="14" xfId="0" applyNumberFormat="1" applyFont="1" applyFill="1" applyBorder="1" applyAlignment="1"/>
    <xf numFmtId="0" fontId="7" fillId="0" borderId="13" xfId="0" applyFont="1" applyBorder="1" applyAlignment="1"/>
    <xf numFmtId="0" fontId="7" fillId="0" borderId="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7" fillId="0" borderId="5" xfId="6" applyNumberFormat="1" applyFont="1" applyBorder="1" applyAlignment="1"/>
    <xf numFmtId="179" fontId="7" fillId="0" borderId="8" xfId="6" applyNumberFormat="1" applyFont="1" applyBorder="1" applyAlignment="1"/>
    <xf numFmtId="179" fontId="7" fillId="0" borderId="7" xfId="6" applyNumberFormat="1" applyFont="1" applyBorder="1" applyAlignment="1"/>
    <xf numFmtId="179" fontId="7" fillId="2" borderId="7" xfId="6" applyNumberFormat="1" applyFont="1" applyFill="1" applyBorder="1" applyAlignment="1"/>
    <xf numFmtId="179" fontId="7" fillId="2" borderId="11" xfId="6" applyNumberFormat="1" applyFont="1" applyFill="1" applyBorder="1" applyAlignment="1"/>
    <xf numFmtId="196" fontId="7" fillId="8" borderId="14" xfId="6" applyNumberFormat="1" applyFont="1" applyFill="1" applyBorder="1" applyAlignment="1"/>
    <xf numFmtId="0" fontId="7" fillId="0" borderId="14" xfId="0" applyFont="1" applyFill="1" applyBorder="1" applyAlignment="1"/>
    <xf numFmtId="0" fontId="7" fillId="0" borderId="5" xfId="0" applyFont="1" applyFill="1" applyBorder="1" applyAlignment="1"/>
    <xf numFmtId="0" fontId="15" fillId="7" borderId="0" xfId="0" applyFont="1" applyFill="1" applyAlignment="1"/>
    <xf numFmtId="0" fontId="15" fillId="0" borderId="0" xfId="0" applyFont="1" applyFill="1" applyBorder="1" applyAlignment="1"/>
    <xf numFmtId="0" fontId="4" fillId="0" borderId="10" xfId="0" applyFont="1" applyBorder="1" applyAlignment="1"/>
    <xf numFmtId="179" fontId="4" fillId="0" borderId="4" xfId="6" applyNumberFormat="1" applyFont="1" applyBorder="1" applyAlignment="1"/>
    <xf numFmtId="179" fontId="4" fillId="0" borderId="8" xfId="6" applyNumberFormat="1" applyFont="1" applyBorder="1" applyAlignment="1"/>
    <xf numFmtId="179" fontId="4" fillId="0" borderId="7" xfId="6" applyNumberFormat="1" applyFont="1" applyBorder="1" applyAlignment="1"/>
    <xf numFmtId="179" fontId="4" fillId="0" borderId="14" xfId="6" applyNumberFormat="1" applyFont="1" applyBorder="1" applyAlignment="1"/>
    <xf numFmtId="179" fontId="4" fillId="0" borderId="15" xfId="6" applyNumberFormat="1" applyFont="1" applyBorder="1" applyAlignment="1"/>
    <xf numFmtId="0" fontId="4" fillId="0" borderId="14" xfId="0" applyFont="1" applyBorder="1" applyAlignment="1"/>
    <xf numFmtId="0" fontId="4" fillId="0" borderId="15" xfId="0" applyFont="1" applyBorder="1" applyAlignment="1"/>
    <xf numFmtId="196" fontId="7" fillId="5" borderId="14" xfId="6" applyNumberFormat="1" applyFont="1" applyFill="1" applyBorder="1" applyAlignment="1"/>
    <xf numFmtId="49" fontId="10" fillId="0" borderId="0" xfId="0" applyNumberFormat="1" applyFont="1" applyAlignment="1"/>
    <xf numFmtId="0" fontId="10" fillId="0" borderId="0" xfId="0" applyFont="1" applyAlignment="1"/>
    <xf numFmtId="49" fontId="10" fillId="0" borderId="4" xfId="0" applyNumberFormat="1" applyFont="1" applyBorder="1" applyAlignment="1"/>
    <xf numFmtId="0" fontId="10" fillId="0" borderId="5" xfId="0" applyFont="1" applyBorder="1" applyAlignment="1">
      <alignment horizontal="right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horizontal="center"/>
    </xf>
    <xf numFmtId="0" fontId="10" fillId="0" borderId="13" xfId="0" applyFont="1" applyBorder="1" applyAlignment="1">
      <alignment vertical="top"/>
    </xf>
    <xf numFmtId="38" fontId="10" fillId="0" borderId="5" xfId="6" applyFont="1" applyBorder="1" applyAlignment="1"/>
    <xf numFmtId="38" fontId="10" fillId="0" borderId="2" xfId="6" applyFont="1" applyBorder="1" applyAlignment="1"/>
    <xf numFmtId="197" fontId="10" fillId="0" borderId="5" xfId="6" applyNumberFormat="1" applyFont="1" applyFill="1" applyBorder="1" applyAlignment="1"/>
    <xf numFmtId="197" fontId="10" fillId="0" borderId="4" xfId="6" applyNumberFormat="1" applyFont="1" applyFill="1" applyBorder="1" applyAlignment="1"/>
    <xf numFmtId="197" fontId="10" fillId="0" borderId="8" xfId="6" applyNumberFormat="1" applyFont="1" applyFill="1" applyBorder="1" applyAlignment="1"/>
    <xf numFmtId="197" fontId="10" fillId="0" borderId="7" xfId="6" applyNumberFormat="1" applyFont="1" applyFill="1" applyBorder="1" applyAlignment="1"/>
    <xf numFmtId="0" fontId="10" fillId="0" borderId="15" xfId="0" applyFont="1" applyBorder="1" applyAlignment="1"/>
    <xf numFmtId="197" fontId="10" fillId="0" borderId="14" xfId="6" applyNumberFormat="1" applyFont="1" applyFill="1" applyBorder="1" applyAlignment="1"/>
    <xf numFmtId="0" fontId="10" fillId="0" borderId="8" xfId="0" applyFont="1" applyBorder="1" applyAlignment="1"/>
    <xf numFmtId="0" fontId="10" fillId="0" borderId="14" xfId="0" applyFont="1" applyBorder="1" applyAlignment="1"/>
    <xf numFmtId="49" fontId="10" fillId="0" borderId="12" xfId="0" applyNumberFormat="1" applyFont="1" applyBorder="1" applyAlignment="1"/>
    <xf numFmtId="0" fontId="10" fillId="0" borderId="0" xfId="0" applyFont="1" applyBorder="1" applyAlignment="1">
      <alignment shrinkToFit="1"/>
    </xf>
    <xf numFmtId="38" fontId="10" fillId="0" borderId="12" xfId="6" applyFont="1" applyBorder="1" applyAlignment="1"/>
    <xf numFmtId="0" fontId="10" fillId="0" borderId="12" xfId="0" applyFont="1" applyBorder="1" applyAlignment="1"/>
    <xf numFmtId="38" fontId="10" fillId="0" borderId="3" xfId="6" applyFont="1" applyBorder="1" applyAlignment="1"/>
    <xf numFmtId="197" fontId="10" fillId="0" borderId="12" xfId="6" applyNumberFormat="1" applyFont="1" applyFill="1" applyBorder="1" applyAlignment="1"/>
    <xf numFmtId="197" fontId="10" fillId="0" borderId="11" xfId="6" applyNumberFormat="1" applyFont="1" applyFill="1" applyBorder="1" applyAlignment="1"/>
    <xf numFmtId="38" fontId="10" fillId="0" borderId="8" xfId="0" applyNumberFormat="1" applyFont="1" applyBorder="1" applyAlignment="1"/>
    <xf numFmtId="189" fontId="10" fillId="0" borderId="8" xfId="6" applyNumberFormat="1" applyFont="1" applyBorder="1" applyAlignment="1"/>
    <xf numFmtId="189" fontId="10" fillId="3" borderId="8" xfId="6" applyNumberFormat="1" applyFont="1" applyFill="1" applyBorder="1" applyAlignment="1"/>
    <xf numFmtId="49" fontId="40" fillId="0" borderId="0" xfId="0" applyNumberFormat="1" applyFont="1" applyBorder="1" applyAlignment="1"/>
    <xf numFmtId="0" fontId="40" fillId="0" borderId="2" xfId="0" applyFont="1" applyBorder="1" applyAlignment="1"/>
    <xf numFmtId="0" fontId="10" fillId="0" borderId="10" xfId="0" applyFont="1" applyBorder="1" applyAlignment="1"/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14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/>
    <xf numFmtId="0" fontId="10" fillId="0" borderId="13" xfId="0" applyFont="1" applyBorder="1" applyAlignment="1">
      <alignment horizontal="center"/>
    </xf>
    <xf numFmtId="189" fontId="10" fillId="0" borderId="10" xfId="6" applyNumberFormat="1" applyFont="1" applyBorder="1" applyAlignment="1"/>
    <xf numFmtId="189" fontId="10" fillId="0" borderId="2" xfId="6" applyNumberFormat="1" applyFont="1" applyBorder="1" applyAlignment="1"/>
    <xf numFmtId="189" fontId="10" fillId="0" borderId="4" xfId="6" applyNumberFormat="1" applyFont="1" applyBorder="1" applyAlignment="1"/>
    <xf numFmtId="3" fontId="10" fillId="2" borderId="9" xfId="0" applyNumberFormat="1" applyFont="1" applyFill="1" applyBorder="1" applyAlignment="1"/>
    <xf numFmtId="38" fontId="10" fillId="2" borderId="8" xfId="6" applyFont="1" applyFill="1" applyBorder="1" applyAlignment="1"/>
    <xf numFmtId="38" fontId="10" fillId="0" borderId="0" xfId="0" applyNumberFormat="1" applyFont="1" applyBorder="1" applyAlignment="1"/>
    <xf numFmtId="190" fontId="10" fillId="2" borderId="8" xfId="0" applyNumberFormat="1" applyFont="1" applyFill="1" applyBorder="1" applyAlignment="1"/>
    <xf numFmtId="189" fontId="10" fillId="0" borderId="5" xfId="6" applyNumberFormat="1" applyFont="1" applyBorder="1" applyAlignment="1"/>
    <xf numFmtId="189" fontId="10" fillId="0" borderId="7" xfId="6" applyNumberFormat="1" applyFont="1" applyBorder="1" applyAlignment="1"/>
    <xf numFmtId="189" fontId="10" fillId="0" borderId="9" xfId="6" applyNumberFormat="1" applyFont="1" applyBorder="1" applyAlignment="1"/>
    <xf numFmtId="189" fontId="10" fillId="0" borderId="0" xfId="6" applyNumberFormat="1" applyFont="1" applyBorder="1" applyAlignment="1"/>
    <xf numFmtId="189" fontId="10" fillId="0" borderId="6" xfId="6" applyNumberFormat="1" applyFont="1" applyBorder="1" applyAlignment="1"/>
    <xf numFmtId="189" fontId="10" fillId="0" borderId="1" xfId="6" applyNumberFormat="1" applyFont="1" applyBorder="1" applyAlignment="1"/>
    <xf numFmtId="189" fontId="10" fillId="0" borderId="15" xfId="6" applyNumberFormat="1" applyFont="1" applyBorder="1" applyAlignment="1"/>
    <xf numFmtId="3" fontId="10" fillId="2" borderId="6" xfId="0" applyNumberFormat="1" applyFont="1" applyFill="1" applyBorder="1" applyAlignment="1"/>
    <xf numFmtId="38" fontId="10" fillId="2" borderId="14" xfId="6" applyFont="1" applyFill="1" applyBorder="1" applyAlignment="1"/>
    <xf numFmtId="38" fontId="10" fillId="0" borderId="14" xfId="0" applyNumberFormat="1" applyFont="1" applyBorder="1" applyAlignment="1"/>
    <xf numFmtId="190" fontId="10" fillId="2" borderId="14" xfId="0" applyNumberFormat="1" applyFont="1" applyFill="1" applyBorder="1" applyAlignment="1"/>
    <xf numFmtId="189" fontId="10" fillId="0" borderId="14" xfId="6" applyNumberFormat="1" applyFont="1" applyBorder="1" applyAlignment="1"/>
    <xf numFmtId="0" fontId="10" fillId="0" borderId="0" xfId="0" applyFont="1" applyAlignment="1">
      <alignment vertical="top"/>
    </xf>
    <xf numFmtId="0" fontId="10" fillId="2" borderId="5" xfId="0" applyFont="1" applyFill="1" applyBorder="1" applyAlignment="1"/>
    <xf numFmtId="0" fontId="10" fillId="2" borderId="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/>
    </xf>
    <xf numFmtId="198" fontId="10" fillId="2" borderId="8" xfId="0" applyNumberFormat="1" applyFont="1" applyFill="1" applyBorder="1" applyAlignment="1"/>
    <xf numFmtId="198" fontId="10" fillId="2" borderId="14" xfId="0" applyNumberFormat="1" applyFont="1" applyFill="1" applyBorder="1" applyAlignment="1"/>
    <xf numFmtId="190" fontId="10" fillId="3" borderId="7" xfId="0" applyNumberFormat="1" applyFont="1" applyFill="1" applyBorder="1" applyAlignment="1"/>
    <xf numFmtId="179" fontId="7" fillId="3" borderId="8" xfId="6" applyNumberFormat="1" applyFont="1" applyFill="1" applyBorder="1" applyAlignment="1"/>
    <xf numFmtId="179" fontId="7" fillId="3" borderId="12" xfId="6" applyNumberFormat="1" applyFont="1" applyFill="1" applyBorder="1" applyAlignment="1"/>
    <xf numFmtId="179" fontId="4" fillId="3" borderId="1" xfId="6" applyNumberFormat="1" applyFont="1" applyFill="1" applyBorder="1" applyAlignment="1"/>
    <xf numFmtId="179" fontId="4" fillId="3" borderId="5" xfId="6" applyNumberFormat="1" applyFont="1" applyFill="1" applyBorder="1" applyAlignment="1"/>
    <xf numFmtId="179" fontId="4" fillId="3" borderId="14" xfId="6" applyNumberFormat="1" applyFont="1" applyFill="1" applyBorder="1" applyAlignment="1"/>
    <xf numFmtId="0" fontId="18" fillId="2" borderId="0" xfId="0" applyFont="1" applyFill="1">
      <alignment vertical="center"/>
    </xf>
    <xf numFmtId="176" fontId="4" fillId="2" borderId="5" xfId="6" applyNumberFormat="1" applyFont="1" applyFill="1" applyBorder="1">
      <alignment vertical="center"/>
    </xf>
    <xf numFmtId="176" fontId="4" fillId="2" borderId="8" xfId="6" applyNumberFormat="1" applyFont="1" applyFill="1" applyBorder="1">
      <alignment vertical="center"/>
    </xf>
    <xf numFmtId="176" fontId="4" fillId="2" borderId="12" xfId="6" applyNumberFormat="1" applyFont="1" applyFill="1" applyBorder="1">
      <alignment vertical="center"/>
    </xf>
    <xf numFmtId="0" fontId="4" fillId="3" borderId="14" xfId="0" applyFont="1" applyFill="1" applyBorder="1">
      <alignment vertical="center"/>
    </xf>
    <xf numFmtId="176" fontId="4" fillId="3" borderId="14" xfId="0" applyNumberFormat="1" applyFont="1" applyFill="1" applyBorder="1">
      <alignment vertical="center"/>
    </xf>
    <xf numFmtId="176" fontId="4" fillId="0" borderId="14" xfId="6" applyNumberFormat="1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179" fontId="4" fillId="3" borderId="12" xfId="6" applyNumberFormat="1" applyFont="1" applyFill="1" applyBorder="1">
      <alignment vertical="center"/>
    </xf>
    <xf numFmtId="176" fontId="4" fillId="2" borderId="14" xfId="6" applyNumberFormat="1" applyFont="1" applyFill="1" applyBorder="1">
      <alignment vertical="center"/>
    </xf>
    <xf numFmtId="0" fontId="8" fillId="3" borderId="14" xfId="0" applyFont="1" applyFill="1" applyBorder="1" applyAlignment="1">
      <alignment vertical="center" wrapText="1"/>
    </xf>
    <xf numFmtId="179" fontId="4" fillId="3" borderId="5" xfId="6" applyNumberFormat="1" applyFont="1" applyFill="1" applyBorder="1">
      <alignment vertical="center"/>
    </xf>
    <xf numFmtId="179" fontId="4" fillId="3" borderId="8" xfId="6" applyNumberFormat="1" applyFont="1" applyFill="1" applyBorder="1">
      <alignment vertical="center"/>
    </xf>
    <xf numFmtId="0" fontId="4" fillId="2" borderId="14" xfId="0" applyFont="1" applyFill="1" applyBorder="1">
      <alignment vertical="center"/>
    </xf>
    <xf numFmtId="179" fontId="4" fillId="2" borderId="5" xfId="6" applyNumberFormat="1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10" xfId="0" applyFont="1" applyFill="1" applyBorder="1">
      <alignment vertical="center"/>
    </xf>
    <xf numFmtId="179" fontId="4" fillId="2" borderId="8" xfId="6" applyNumberFormat="1" applyFont="1" applyFill="1" applyBorder="1">
      <alignment vertical="center"/>
    </xf>
    <xf numFmtId="0" fontId="4" fillId="2" borderId="13" xfId="0" applyFont="1" applyFill="1" applyBorder="1">
      <alignment vertical="center"/>
    </xf>
    <xf numFmtId="179" fontId="4" fillId="2" borderId="12" xfId="6" applyNumberFormat="1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8" fillId="2" borderId="5" xfId="0" applyFont="1" applyFill="1" applyBorder="1">
      <alignment vertical="center"/>
    </xf>
    <xf numFmtId="179" fontId="4" fillId="2" borderId="14" xfId="6" applyNumberFormat="1" applyFont="1" applyFill="1" applyBorder="1">
      <alignment vertical="center"/>
    </xf>
    <xf numFmtId="179" fontId="4" fillId="3" borderId="14" xfId="6" applyNumberFormat="1" applyFont="1" applyFill="1" applyBorder="1">
      <alignment vertical="center"/>
    </xf>
    <xf numFmtId="0" fontId="8" fillId="2" borderId="14" xfId="0" applyFont="1" applyFill="1" applyBorder="1">
      <alignment vertical="center"/>
    </xf>
    <xf numFmtId="0" fontId="5" fillId="2" borderId="0" xfId="0" applyFont="1" applyFill="1">
      <alignment vertical="center"/>
    </xf>
    <xf numFmtId="38" fontId="4" fillId="3" borderId="1" xfId="6" applyFont="1" applyFill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38" fontId="4" fillId="2" borderId="0" xfId="6" applyFont="1" applyFill="1">
      <alignment vertical="center"/>
    </xf>
    <xf numFmtId="14" fontId="4" fillId="2" borderId="0" xfId="0" applyNumberFormat="1" applyFont="1" applyFill="1" applyBorder="1">
      <alignment vertical="center"/>
    </xf>
    <xf numFmtId="0" fontId="4" fillId="2" borderId="4" xfId="0" applyFont="1" applyFill="1" applyBorder="1">
      <alignment vertical="center"/>
    </xf>
    <xf numFmtId="176" fontId="4" fillId="2" borderId="4" xfId="6" applyNumberFormat="1" applyFont="1" applyFill="1" applyBorder="1">
      <alignment vertical="center"/>
    </xf>
    <xf numFmtId="176" fontId="4" fillId="2" borderId="7" xfId="6" applyNumberFormat="1" applyFont="1" applyFill="1" applyBorder="1">
      <alignment vertical="center"/>
    </xf>
    <xf numFmtId="176" fontId="4" fillId="2" borderId="11" xfId="6" applyNumberFormat="1" applyFont="1" applyFill="1" applyBorder="1">
      <alignment vertical="center"/>
    </xf>
    <xf numFmtId="176" fontId="4" fillId="2" borderId="2" xfId="6" applyNumberFormat="1" applyFont="1" applyFill="1" applyBorder="1">
      <alignment vertical="center"/>
    </xf>
    <xf numFmtId="14" fontId="4" fillId="2" borderId="0" xfId="0" applyNumberFormat="1" applyFont="1" applyFill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76" fontId="4" fillId="2" borderId="10" xfId="6" applyNumberFormat="1" applyFont="1" applyFill="1" applyBorder="1">
      <alignment vertical="center"/>
    </xf>
    <xf numFmtId="176" fontId="4" fillId="2" borderId="13" xfId="6" applyNumberFormat="1" applyFont="1" applyFill="1" applyBorder="1">
      <alignment vertical="center"/>
    </xf>
    <xf numFmtId="176" fontId="4" fillId="3" borderId="15" xfId="6" applyNumberFormat="1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7" fontId="4" fillId="2" borderId="8" xfId="0" applyNumberFormat="1" applyFont="1" applyFill="1" applyBorder="1">
      <alignment vertical="center"/>
    </xf>
    <xf numFmtId="191" fontId="4" fillId="2" borderId="8" xfId="0" applyNumberFormat="1" applyFont="1" applyFill="1" applyBorder="1">
      <alignment vertical="center"/>
    </xf>
    <xf numFmtId="38" fontId="4" fillId="2" borderId="1" xfId="6" applyFont="1" applyFill="1" applyBorder="1">
      <alignment vertical="center"/>
    </xf>
    <xf numFmtId="177" fontId="4" fillId="2" borderId="14" xfId="0" applyNumberFormat="1" applyFont="1" applyFill="1" applyBorder="1">
      <alignment vertical="center"/>
    </xf>
    <xf numFmtId="38" fontId="4" fillId="2" borderId="4" xfId="6" applyFont="1" applyFill="1" applyBorder="1">
      <alignment vertical="center"/>
    </xf>
    <xf numFmtId="191" fontId="4" fillId="3" borderId="15" xfId="0" applyNumberFormat="1" applyFont="1" applyFill="1" applyBorder="1">
      <alignment vertical="center"/>
    </xf>
    <xf numFmtId="49" fontId="7" fillId="0" borderId="9" xfId="0" applyNumberFormat="1" applyFont="1" applyBorder="1" applyAlignment="1"/>
    <xf numFmtId="49" fontId="7" fillId="0" borderId="10" xfId="0" applyNumberFormat="1" applyFont="1" applyBorder="1" applyAlignment="1"/>
    <xf numFmtId="49" fontId="7" fillId="0" borderId="13" xfId="0" applyNumberFormat="1" applyFont="1" applyBorder="1" applyAlignment="1"/>
    <xf numFmtId="0" fontId="9" fillId="3" borderId="6" xfId="0" applyFont="1" applyFill="1" applyBorder="1" applyAlignment="1"/>
    <xf numFmtId="49" fontId="7" fillId="2" borderId="9" xfId="0" applyNumberFormat="1" applyFont="1" applyFill="1" applyBorder="1" applyAlignment="1"/>
    <xf numFmtId="49" fontId="7" fillId="0" borderId="6" xfId="0" applyNumberFormat="1" applyFont="1" applyBorder="1" applyAlignment="1"/>
    <xf numFmtId="0" fontId="7" fillId="0" borderId="15" xfId="0" applyFont="1" applyBorder="1" applyAlignment="1"/>
    <xf numFmtId="0" fontId="8" fillId="2" borderId="12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176" fontId="4" fillId="0" borderId="14" xfId="0" applyNumberFormat="1" applyFont="1" applyBorder="1">
      <alignment vertical="center"/>
    </xf>
    <xf numFmtId="0" fontId="4" fillId="2" borderId="11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8" fillId="2" borderId="12" xfId="0" applyFont="1" applyFill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3" borderId="2" xfId="0" applyFont="1" applyFill="1" applyBorder="1">
      <alignment vertical="center"/>
    </xf>
    <xf numFmtId="0" fontId="8" fillId="3" borderId="5" xfId="0" applyFont="1" applyFill="1" applyBorder="1">
      <alignment vertical="center"/>
    </xf>
    <xf numFmtId="38" fontId="4" fillId="3" borderId="0" xfId="6" applyFont="1" applyFill="1" applyBorder="1">
      <alignment vertical="center"/>
    </xf>
    <xf numFmtId="0" fontId="4" fillId="0" borderId="3" xfId="0" applyFont="1" applyBorder="1">
      <alignment vertical="center"/>
    </xf>
    <xf numFmtId="0" fontId="8" fillId="3" borderId="9" xfId="1" applyFont="1" applyFill="1" applyBorder="1">
      <alignment vertical="center"/>
    </xf>
    <xf numFmtId="0" fontId="8" fillId="3" borderId="0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3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0" borderId="6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5" xfId="0" applyFont="1" applyBorder="1">
      <alignment vertical="center"/>
    </xf>
    <xf numFmtId="176" fontId="4" fillId="2" borderId="0" xfId="6" applyNumberFormat="1" applyFont="1" applyFill="1">
      <alignment vertical="center"/>
    </xf>
    <xf numFmtId="38" fontId="4" fillId="2" borderId="2" xfId="6" applyFont="1" applyFill="1" applyBorder="1">
      <alignment vertical="center"/>
    </xf>
    <xf numFmtId="38" fontId="4" fillId="2" borderId="0" xfId="6" applyFont="1" applyFill="1" applyBorder="1">
      <alignment vertical="center"/>
    </xf>
    <xf numFmtId="38" fontId="4" fillId="2" borderId="3" xfId="6" applyFont="1" applyFill="1" applyBorder="1">
      <alignment vertical="center"/>
    </xf>
    <xf numFmtId="177" fontId="4" fillId="2" borderId="0" xfId="0" applyNumberFormat="1" applyFont="1" applyFill="1" applyBorder="1">
      <alignment vertical="center"/>
    </xf>
    <xf numFmtId="0" fontId="28" fillId="2" borderId="14" xfId="0" applyFont="1" applyFill="1" applyBorder="1">
      <alignment vertical="center"/>
    </xf>
    <xf numFmtId="191" fontId="4" fillId="2" borderId="14" xfId="0" applyNumberFormat="1" applyFont="1" applyFill="1" applyBorder="1">
      <alignment vertical="center"/>
    </xf>
    <xf numFmtId="38" fontId="4" fillId="2" borderId="8" xfId="6" applyFont="1" applyFill="1" applyBorder="1">
      <alignment vertical="center"/>
    </xf>
    <xf numFmtId="195" fontId="4" fillId="2" borderId="8" xfId="6" applyNumberFormat="1" applyFont="1" applyFill="1" applyBorder="1">
      <alignment vertical="center"/>
    </xf>
    <xf numFmtId="0" fontId="41" fillId="3" borderId="14" xfId="0" applyFont="1" applyFill="1" applyBorder="1">
      <alignment vertical="center"/>
    </xf>
    <xf numFmtId="0" fontId="4" fillId="3" borderId="1" xfId="0" applyFont="1" applyFill="1" applyBorder="1">
      <alignment vertical="center"/>
    </xf>
    <xf numFmtId="176" fontId="4" fillId="3" borderId="14" xfId="6" applyNumberFormat="1" applyFont="1" applyFill="1" applyBorder="1" applyAlignment="1">
      <alignment horizontal="right" vertical="center"/>
    </xf>
    <xf numFmtId="0" fontId="8" fillId="3" borderId="1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3" fillId="0" borderId="0" xfId="0" applyFont="1" applyAlignment="1"/>
    <xf numFmtId="0" fontId="42" fillId="2" borderId="0" xfId="0" applyFont="1" applyFill="1" applyAlignment="1"/>
    <xf numFmtId="0" fontId="43" fillId="2" borderId="0" xfId="0" applyFont="1" applyFill="1" applyAlignment="1"/>
    <xf numFmtId="0" fontId="44" fillId="2" borderId="0" xfId="0" applyFont="1" applyFill="1" applyAlignment="1"/>
    <xf numFmtId="0" fontId="0" fillId="2" borderId="0" xfId="0" applyFill="1" applyAlignment="1"/>
    <xf numFmtId="0" fontId="0" fillId="0" borderId="0" xfId="0" applyAlignment="1"/>
    <xf numFmtId="0" fontId="0" fillId="2" borderId="0" xfId="0" applyFill="1" applyAlignment="1">
      <alignment textRotation="90"/>
    </xf>
    <xf numFmtId="0" fontId="0" fillId="2" borderId="0" xfId="0" applyFill="1" applyAlignment="1">
      <alignment vertical="center" textRotation="90"/>
    </xf>
    <xf numFmtId="0" fontId="0" fillId="2" borderId="0" xfId="0" applyFill="1" applyBorder="1" applyAlignment="1"/>
    <xf numFmtId="0" fontId="0" fillId="2" borderId="0" xfId="0" applyFill="1" applyBorder="1" applyAlignment="1">
      <alignment horizontal="center" vertical="top" textRotation="90" shrinkToFit="1"/>
    </xf>
    <xf numFmtId="0" fontId="0" fillId="2" borderId="0" xfId="0" applyFill="1" applyBorder="1" applyAlignment="1">
      <alignment textRotation="90"/>
    </xf>
    <xf numFmtId="0" fontId="10" fillId="2" borderId="0" xfId="0" applyFont="1" applyFill="1" applyAlignment="1"/>
    <xf numFmtId="0" fontId="45" fillId="2" borderId="0" xfId="0" applyFont="1" applyFill="1" applyAlignment="1"/>
    <xf numFmtId="0" fontId="4" fillId="2" borderId="61" xfId="0" applyFont="1" applyFill="1" applyBorder="1">
      <alignment vertical="center"/>
    </xf>
    <xf numFmtId="38" fontId="7" fillId="15" borderId="33" xfId="6" applyFont="1" applyFill="1" applyBorder="1">
      <alignment vertical="center"/>
    </xf>
    <xf numFmtId="38" fontId="7" fillId="15" borderId="34" xfId="6" applyFont="1" applyFill="1" applyBorder="1">
      <alignment vertical="center"/>
    </xf>
    <xf numFmtId="0" fontId="46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7" fillId="4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183" fontId="4" fillId="2" borderId="0" xfId="0" applyNumberFormat="1" applyFont="1" applyFill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8" fontId="4" fillId="0" borderId="0" xfId="0" applyNumberFormat="1" applyFont="1">
      <alignment vertical="center"/>
    </xf>
    <xf numFmtId="0" fontId="8" fillId="2" borderId="15" xfId="0" applyFont="1" applyFill="1" applyBorder="1" applyAlignment="1">
      <alignment horizontal="center" vertical="center"/>
    </xf>
    <xf numFmtId="38" fontId="4" fillId="3" borderId="14" xfId="6" applyFont="1" applyFill="1" applyBorder="1">
      <alignment vertical="center"/>
    </xf>
    <xf numFmtId="38" fontId="4" fillId="3" borderId="8" xfId="6" applyFont="1" applyFill="1" applyBorder="1">
      <alignment vertical="center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8" fillId="2" borderId="11" xfId="0" applyFont="1" applyFill="1" applyBorder="1">
      <alignment vertical="center"/>
    </xf>
    <xf numFmtId="176" fontId="8" fillId="3" borderId="8" xfId="6" applyNumberFormat="1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3" borderId="0" xfId="0" applyFont="1" applyFill="1">
      <alignment vertical="center"/>
    </xf>
    <xf numFmtId="14" fontId="4" fillId="3" borderId="0" xfId="0" applyNumberFormat="1" applyFont="1" applyFill="1" applyAlignment="1">
      <alignment horizontal="center" vertical="center"/>
    </xf>
    <xf numFmtId="38" fontId="7" fillId="3" borderId="14" xfId="6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/>
    </xf>
    <xf numFmtId="40" fontId="4" fillId="13" borderId="0" xfId="0" applyNumberFormat="1" applyFont="1" applyFill="1">
      <alignment vertical="center"/>
    </xf>
    <xf numFmtId="176" fontId="7" fillId="3" borderId="11" xfId="6" applyNumberFormat="1" applyFont="1" applyFill="1" applyBorder="1">
      <alignment vertical="center"/>
    </xf>
    <xf numFmtId="176" fontId="7" fillId="3" borderId="13" xfId="6" applyNumberFormat="1" applyFont="1" applyFill="1" applyBorder="1">
      <alignment vertical="center"/>
    </xf>
    <xf numFmtId="176" fontId="7" fillId="2" borderId="4" xfId="6" applyNumberFormat="1" applyFont="1" applyFill="1" applyBorder="1">
      <alignment vertical="center"/>
    </xf>
    <xf numFmtId="176" fontId="7" fillId="2" borderId="2" xfId="6" applyNumberFormat="1" applyFont="1" applyFill="1" applyBorder="1">
      <alignment vertical="center"/>
    </xf>
    <xf numFmtId="176" fontId="7" fillId="6" borderId="4" xfId="6" applyNumberFormat="1" applyFont="1" applyFill="1" applyBorder="1" applyAlignment="1">
      <alignment horizontal="right" vertical="center"/>
    </xf>
    <xf numFmtId="176" fontId="7" fillId="6" borderId="2" xfId="6" applyNumberFormat="1" applyFont="1" applyFill="1" applyBorder="1" applyAlignment="1">
      <alignment horizontal="right" vertical="center"/>
    </xf>
    <xf numFmtId="176" fontId="7" fillId="2" borderId="15" xfId="6" applyNumberFormat="1" applyFont="1" applyFill="1" applyBorder="1">
      <alignment vertical="center"/>
    </xf>
    <xf numFmtId="176" fontId="7" fillId="2" borderId="1" xfId="6" applyNumberFormat="1" applyFont="1" applyFill="1" applyBorder="1">
      <alignment vertical="center"/>
    </xf>
    <xf numFmtId="176" fontId="7" fillId="2" borderId="60" xfId="6" applyNumberFormat="1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5" fontId="10" fillId="0" borderId="10" xfId="0" applyNumberFormat="1" applyFont="1" applyBorder="1" applyAlignment="1">
      <alignment horizontal="center"/>
    </xf>
    <xf numFmtId="5" fontId="40" fillId="0" borderId="4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10" fillId="0" borderId="14" xfId="4" applyFont="1" applyFill="1" applyBorder="1" applyAlignment="1">
      <alignment horizontal="center" vertical="center"/>
    </xf>
    <xf numFmtId="0" fontId="10" fillId="0" borderId="14" xfId="4" applyFont="1" applyFill="1" applyBorder="1" applyAlignment="1">
      <alignment vertical="center"/>
    </xf>
    <xf numFmtId="49" fontId="10" fillId="0" borderId="6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34" fillId="0" borderId="5" xfId="4" applyFont="1" applyFill="1" applyBorder="1" applyAlignment="1">
      <alignment vertical="top" wrapText="1" shrinkToFit="1"/>
    </xf>
    <xf numFmtId="0" fontId="34" fillId="0" borderId="8" xfId="4" applyFont="1" applyFill="1" applyBorder="1" applyAlignment="1">
      <alignment vertical="top" shrinkToFit="1"/>
    </xf>
    <xf numFmtId="0" fontId="34" fillId="0" borderId="8" xfId="4" applyFont="1" applyFill="1" applyBorder="1" applyAlignment="1">
      <alignment vertical="top" wrapText="1" shrinkToFit="1"/>
    </xf>
    <xf numFmtId="0" fontId="10" fillId="0" borderId="6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/>
    </xf>
    <xf numFmtId="0" fontId="10" fillId="0" borderId="15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horizontal="center" vertical="center"/>
    </xf>
    <xf numFmtId="49" fontId="10" fillId="0" borderId="14" xfId="4" applyNumberFormat="1" applyFont="1" applyFill="1" applyBorder="1" applyAlignment="1">
      <alignment horizontal="center" vertical="center" wrapText="1"/>
    </xf>
    <xf numFmtId="49" fontId="10" fillId="0" borderId="14" xfId="4" applyNumberFormat="1" applyFont="1" applyFill="1" applyBorder="1" applyAlignment="1">
      <alignment horizontal="center" vertical="center"/>
    </xf>
    <xf numFmtId="0" fontId="10" fillId="0" borderId="6" xfId="4" applyFont="1" applyFill="1" applyBorder="1" applyAlignment="1">
      <alignment vertical="center"/>
    </xf>
    <xf numFmtId="0" fontId="30" fillId="0" borderId="0" xfId="4" applyFont="1" applyFill="1" applyAlignment="1">
      <alignment horizontal="center" vertical="center"/>
    </xf>
    <xf numFmtId="0" fontId="10" fillId="0" borderId="6" xfId="4" applyFont="1" applyFill="1" applyBorder="1" applyAlignment="1">
      <alignment horizontal="center" vertical="center" shrinkToFit="1"/>
    </xf>
    <xf numFmtId="0" fontId="10" fillId="0" borderId="1" xfId="4" applyFont="1" applyFill="1" applyBorder="1" applyAlignment="1">
      <alignment horizontal="center" vertical="center" shrinkToFit="1"/>
    </xf>
    <xf numFmtId="0" fontId="10" fillId="0" borderId="15" xfId="4" applyFont="1" applyFill="1" applyBorder="1" applyAlignment="1">
      <alignment horizontal="center" vertical="center" shrinkToFit="1"/>
    </xf>
    <xf numFmtId="179" fontId="4" fillId="0" borderId="0" xfId="6" applyNumberFormat="1" applyFo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</cellXfs>
  <cellStyles count="9">
    <cellStyle name="桁区切り" xfId="6" builtinId="6"/>
    <cellStyle name="桁区切り 2" xfId="3" xr:uid="{00000000-0005-0000-0000-00002F000000}"/>
    <cellStyle name="標準" xfId="0" builtinId="0"/>
    <cellStyle name="標準 2" xfId="2" xr:uid="{00000000-0005-0000-0000-000002000000}"/>
    <cellStyle name="標準 2 2 2" xfId="4" xr:uid="{00000000-0005-0000-0000-000003000000}"/>
    <cellStyle name="標準 3" xfId="1" xr:uid="{00000000-0005-0000-0000-000030000000}"/>
    <cellStyle name="標準 3 2" xfId="5" xr:uid="{00000000-0005-0000-0000-000004000000}"/>
    <cellStyle name="標準_担当部門変遷" xfId="8" xr:uid="{0E9523CA-A3F5-4D8F-8E65-5876EB5A460A}"/>
    <cellStyle name="標準_部門分類　060905" xfId="7" xr:uid="{7DF6D094-D806-40C4-82BD-A01AA3492E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5</xdr:row>
      <xdr:rowOff>95249</xdr:rowOff>
    </xdr:from>
    <xdr:to>
      <xdr:col>6</xdr:col>
      <xdr:colOff>28575</xdr:colOff>
      <xdr:row>5</xdr:row>
      <xdr:rowOff>114299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4DB9F002-4A2C-48FF-A2BB-EBDAE564BD40}"/>
            </a:ext>
          </a:extLst>
        </xdr:cNvPr>
        <xdr:cNvSpPr>
          <a:spLocks noChangeShapeType="1"/>
        </xdr:cNvSpPr>
      </xdr:nvSpPr>
      <xdr:spPr bwMode="auto">
        <a:xfrm>
          <a:off x="2305050" y="1257299"/>
          <a:ext cx="2990850" cy="190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57</xdr:row>
      <xdr:rowOff>142875</xdr:rowOff>
    </xdr:from>
    <xdr:to>
      <xdr:col>12</xdr:col>
      <xdr:colOff>371475</xdr:colOff>
      <xdr:row>73</xdr:row>
      <xdr:rowOff>114300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613C1970-D531-4E49-89F3-989F260FEAC2}"/>
            </a:ext>
          </a:extLst>
        </xdr:cNvPr>
        <xdr:cNvSpPr>
          <a:spLocks noChangeArrowheads="1"/>
        </xdr:cNvSpPr>
      </xdr:nvSpPr>
      <xdr:spPr bwMode="auto">
        <a:xfrm>
          <a:off x="838200" y="10277475"/>
          <a:ext cx="7762875" cy="2714625"/>
        </a:xfrm>
        <a:prstGeom prst="roundRect">
          <a:avLst>
            <a:gd name="adj" fmla="val 16667"/>
          </a:avLst>
        </a:prstGeom>
        <a:solidFill>
          <a:srgbClr val="FFFFFF"/>
        </a:solidFill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142875</xdr:colOff>
      <xdr:row>33</xdr:row>
      <xdr:rowOff>114300</xdr:rowOff>
    </xdr:from>
    <xdr:to>
      <xdr:col>12</xdr:col>
      <xdr:colOff>447675</xdr:colOff>
      <xdr:row>48</xdr:row>
      <xdr:rowOff>76200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A03E5432-4E8D-41EA-B4ED-F2DD73C7B4FA}"/>
            </a:ext>
          </a:extLst>
        </xdr:cNvPr>
        <xdr:cNvSpPr>
          <a:spLocks noChangeArrowheads="1"/>
        </xdr:cNvSpPr>
      </xdr:nvSpPr>
      <xdr:spPr bwMode="auto">
        <a:xfrm>
          <a:off x="828675" y="6134100"/>
          <a:ext cx="7848600" cy="2533650"/>
        </a:xfrm>
        <a:prstGeom prst="roundRect">
          <a:avLst>
            <a:gd name="adj" fmla="val 16667"/>
          </a:avLst>
        </a:prstGeom>
        <a:solidFill>
          <a:srgbClr val="FFFFFF"/>
        </a:solidFill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7</xdr:row>
      <xdr:rowOff>47625</xdr:rowOff>
    </xdr:from>
    <xdr:to>
      <xdr:col>12</xdr:col>
      <xdr:colOff>371475</xdr:colOff>
      <xdr:row>21</xdr:row>
      <xdr:rowOff>66675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2510C886-25BB-4D61-A861-666105202C9B}"/>
            </a:ext>
          </a:extLst>
        </xdr:cNvPr>
        <xdr:cNvSpPr>
          <a:spLocks noChangeArrowheads="1"/>
        </xdr:cNvSpPr>
      </xdr:nvSpPr>
      <xdr:spPr bwMode="auto">
        <a:xfrm>
          <a:off x="800100" y="1609725"/>
          <a:ext cx="7800975" cy="2419350"/>
        </a:xfrm>
        <a:prstGeom prst="roundRect">
          <a:avLst>
            <a:gd name="adj" fmla="val 16667"/>
          </a:avLst>
        </a:prstGeom>
        <a:solidFill>
          <a:srgbClr val="FFFFFF"/>
        </a:solidFill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47624</xdr:colOff>
      <xdr:row>12</xdr:row>
      <xdr:rowOff>19050</xdr:rowOff>
    </xdr:from>
    <xdr:to>
      <xdr:col>3</xdr:col>
      <xdr:colOff>685799</xdr:colOff>
      <xdr:row>18</xdr:row>
      <xdr:rowOff>66675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5595E42B-4A05-4098-8D3F-511DD4D16171}"/>
            </a:ext>
          </a:extLst>
        </xdr:cNvPr>
        <xdr:cNvSpPr>
          <a:spLocks noChangeArrowheads="1"/>
        </xdr:cNvSpPr>
      </xdr:nvSpPr>
      <xdr:spPr bwMode="auto">
        <a:xfrm>
          <a:off x="1419224" y="2438400"/>
          <a:ext cx="1323975" cy="10763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実証実験の最終需要額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３．２７７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9525</xdr:colOff>
      <xdr:row>18</xdr:row>
      <xdr:rowOff>47625</xdr:rowOff>
    </xdr:from>
    <xdr:to>
      <xdr:col>10</xdr:col>
      <xdr:colOff>9525</xdr:colOff>
      <xdr:row>27</xdr:row>
      <xdr:rowOff>142875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D3E491CE-7023-4B71-B614-F2121E7E4812}"/>
            </a:ext>
          </a:extLst>
        </xdr:cNvPr>
        <xdr:cNvSpPr>
          <a:spLocks noChangeShapeType="1"/>
        </xdr:cNvSpPr>
      </xdr:nvSpPr>
      <xdr:spPr bwMode="auto">
        <a:xfrm>
          <a:off x="6867525" y="3495675"/>
          <a:ext cx="0" cy="1638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13</xdr:row>
      <xdr:rowOff>28576</xdr:rowOff>
    </xdr:from>
    <xdr:to>
      <xdr:col>7</xdr:col>
      <xdr:colOff>304800</xdr:colOff>
      <xdr:row>18</xdr:row>
      <xdr:rowOff>66676</xdr:rowOff>
    </xdr:to>
    <xdr:sp macro="" textlink="">
      <xdr:nvSpPr>
        <xdr:cNvPr id="7" name="Rectangle 7">
          <a:extLst>
            <a:ext uri="{FF2B5EF4-FFF2-40B4-BE49-F238E27FC236}">
              <a16:creationId xmlns:a16="http://schemas.microsoft.com/office/drawing/2014/main" id="{92E7446C-F3DC-4248-AF82-E056AD337F12}"/>
            </a:ext>
          </a:extLst>
        </xdr:cNvPr>
        <xdr:cNvSpPr>
          <a:spLocks noChangeArrowheads="1"/>
        </xdr:cNvSpPr>
      </xdr:nvSpPr>
      <xdr:spPr bwMode="auto">
        <a:xfrm>
          <a:off x="4133850" y="2619376"/>
          <a:ext cx="971550" cy="895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うち原材料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投入額</a:t>
          </a:r>
        </a:p>
        <a:p>
          <a:pPr algn="ctr" rtl="0">
            <a:lnSpc>
              <a:spcPts val="12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638175</xdr:colOff>
      <xdr:row>18</xdr:row>
      <xdr:rowOff>85725</xdr:rowOff>
    </xdr:from>
    <xdr:to>
      <xdr:col>2</xdr:col>
      <xdr:colOff>657225</xdr:colOff>
      <xdr:row>39</xdr:row>
      <xdr:rowOff>9525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7F90198B-8FB0-461E-8E86-128ADDC2AC51}"/>
            </a:ext>
          </a:extLst>
        </xdr:cNvPr>
        <xdr:cNvSpPr>
          <a:spLocks noChangeShapeType="1"/>
        </xdr:cNvSpPr>
      </xdr:nvSpPr>
      <xdr:spPr bwMode="auto">
        <a:xfrm flipH="1">
          <a:off x="2009775" y="3533775"/>
          <a:ext cx="19050" cy="3524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495300</xdr:colOff>
      <xdr:row>14</xdr:row>
      <xdr:rowOff>85725</xdr:rowOff>
    </xdr:from>
    <xdr:to>
      <xdr:col>10</xdr:col>
      <xdr:colOff>666750</xdr:colOff>
      <xdr:row>18</xdr:row>
      <xdr:rowOff>44450</xdr:rowOff>
    </xdr:to>
    <xdr:sp macro="" textlink="">
      <xdr:nvSpPr>
        <xdr:cNvPr id="9" name="Rectangle 9">
          <a:extLst>
            <a:ext uri="{FF2B5EF4-FFF2-40B4-BE49-F238E27FC236}">
              <a16:creationId xmlns:a16="http://schemas.microsoft.com/office/drawing/2014/main" id="{09FBD417-EAF8-48FC-8BC0-F41ABFBDF8A4}"/>
            </a:ext>
          </a:extLst>
        </xdr:cNvPr>
        <xdr:cNvSpPr>
          <a:spLocks noChangeArrowheads="1"/>
        </xdr:cNvSpPr>
      </xdr:nvSpPr>
      <xdr:spPr bwMode="auto">
        <a:xfrm>
          <a:off x="5981700" y="2847975"/>
          <a:ext cx="1543050" cy="644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うち原材料の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市内自給額　</a:t>
          </a:r>
        </a:p>
        <a:p>
          <a:pPr algn="ctr" rtl="0">
            <a:lnSpc>
              <a:spcPts val="12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85725</xdr:colOff>
      <xdr:row>27</xdr:row>
      <xdr:rowOff>152400</xdr:rowOff>
    </xdr:from>
    <xdr:to>
      <xdr:col>10</xdr:col>
      <xdr:colOff>638175</xdr:colOff>
      <xdr:row>32</xdr:row>
      <xdr:rowOff>9525</xdr:rowOff>
    </xdr:to>
    <xdr:sp macro="" textlink="">
      <xdr:nvSpPr>
        <xdr:cNvPr id="10" name="AutoShape 11">
          <a:extLst>
            <a:ext uri="{FF2B5EF4-FFF2-40B4-BE49-F238E27FC236}">
              <a16:creationId xmlns:a16="http://schemas.microsoft.com/office/drawing/2014/main" id="{DDCDDCBD-9E09-457E-AD94-3954D0B14936}"/>
            </a:ext>
          </a:extLst>
        </xdr:cNvPr>
        <xdr:cNvSpPr>
          <a:spLocks noChangeArrowheads="1"/>
        </xdr:cNvSpPr>
      </xdr:nvSpPr>
      <xdr:spPr bwMode="auto">
        <a:xfrm>
          <a:off x="6257925" y="5143500"/>
          <a:ext cx="1238250" cy="7143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市内生産誘発額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０．４８５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457200</xdr:colOff>
      <xdr:row>40</xdr:row>
      <xdr:rowOff>142875</xdr:rowOff>
    </xdr:from>
    <xdr:to>
      <xdr:col>6</xdr:col>
      <xdr:colOff>257175</xdr:colOff>
      <xdr:row>46</xdr:row>
      <xdr:rowOff>142875</xdr:rowOff>
    </xdr:to>
    <xdr:sp macro="" textlink="">
      <xdr:nvSpPr>
        <xdr:cNvPr id="11" name="Rectangle 14">
          <a:extLst>
            <a:ext uri="{FF2B5EF4-FFF2-40B4-BE49-F238E27FC236}">
              <a16:creationId xmlns:a16="http://schemas.microsoft.com/office/drawing/2014/main" id="{A5C00C2C-F82B-4777-9514-7422B5EB3316}"/>
            </a:ext>
          </a:extLst>
        </xdr:cNvPr>
        <xdr:cNvSpPr>
          <a:spLocks noChangeArrowheads="1"/>
        </xdr:cNvSpPr>
      </xdr:nvSpPr>
      <xdr:spPr bwMode="auto">
        <a:xfrm>
          <a:off x="3200400" y="7362825"/>
          <a:ext cx="1171575" cy="1028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うち雇用者所得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161925</xdr:colOff>
      <xdr:row>38</xdr:row>
      <xdr:rowOff>123825</xdr:rowOff>
    </xdr:from>
    <xdr:to>
      <xdr:col>4</xdr:col>
      <xdr:colOff>161925</xdr:colOff>
      <xdr:row>44</xdr:row>
      <xdr:rowOff>76200</xdr:rowOff>
    </xdr:to>
    <xdr:sp macro="" textlink="">
      <xdr:nvSpPr>
        <xdr:cNvPr id="12" name="Line 15">
          <a:extLst>
            <a:ext uri="{FF2B5EF4-FFF2-40B4-BE49-F238E27FC236}">
              <a16:creationId xmlns:a16="http://schemas.microsoft.com/office/drawing/2014/main" id="{4F5EE55B-CDC0-4C28-9080-08DBF9DBA0C4}"/>
            </a:ext>
          </a:extLst>
        </xdr:cNvPr>
        <xdr:cNvSpPr>
          <a:spLocks noChangeShapeType="1"/>
        </xdr:cNvSpPr>
      </xdr:nvSpPr>
      <xdr:spPr bwMode="auto">
        <a:xfrm>
          <a:off x="2905125" y="7000875"/>
          <a:ext cx="0" cy="9810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76199</xdr:colOff>
      <xdr:row>42</xdr:row>
      <xdr:rowOff>9525</xdr:rowOff>
    </xdr:from>
    <xdr:to>
      <xdr:col>8</xdr:col>
      <xdr:colOff>542925</xdr:colOff>
      <xdr:row>46</xdr:row>
      <xdr:rowOff>104775</xdr:rowOff>
    </xdr:to>
    <xdr:sp macro="" textlink="">
      <xdr:nvSpPr>
        <xdr:cNvPr id="13" name="Rectangle 16">
          <a:extLst>
            <a:ext uri="{FF2B5EF4-FFF2-40B4-BE49-F238E27FC236}">
              <a16:creationId xmlns:a16="http://schemas.microsoft.com/office/drawing/2014/main" id="{B192EB5A-A36A-477E-AA4F-FF0587ECE635}"/>
            </a:ext>
          </a:extLst>
        </xdr:cNvPr>
        <xdr:cNvSpPr>
          <a:spLocks noChangeArrowheads="1"/>
        </xdr:cNvSpPr>
      </xdr:nvSpPr>
      <xdr:spPr bwMode="auto">
        <a:xfrm>
          <a:off x="4876799" y="7572375"/>
          <a:ext cx="1152526" cy="781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うち消費額</a:t>
          </a:r>
        </a:p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民間消費支出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ctr" rtl="0">
            <a:lnSpc>
              <a:spcPts val="8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466725</xdr:colOff>
      <xdr:row>38</xdr:row>
      <xdr:rowOff>123825</xdr:rowOff>
    </xdr:from>
    <xdr:to>
      <xdr:col>6</xdr:col>
      <xdr:colOff>485775</xdr:colOff>
      <xdr:row>44</xdr:row>
      <xdr:rowOff>104775</xdr:rowOff>
    </xdr:to>
    <xdr:sp macro="" textlink="">
      <xdr:nvSpPr>
        <xdr:cNvPr id="14" name="Line 17">
          <a:extLst>
            <a:ext uri="{FF2B5EF4-FFF2-40B4-BE49-F238E27FC236}">
              <a16:creationId xmlns:a16="http://schemas.microsoft.com/office/drawing/2014/main" id="{9C191817-908F-4858-81CD-8F650559463F}"/>
            </a:ext>
          </a:extLst>
        </xdr:cNvPr>
        <xdr:cNvSpPr>
          <a:spLocks noChangeShapeType="1"/>
        </xdr:cNvSpPr>
      </xdr:nvSpPr>
      <xdr:spPr bwMode="auto">
        <a:xfrm flipH="1">
          <a:off x="4581525" y="7000875"/>
          <a:ext cx="19050" cy="10096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42</xdr:row>
      <xdr:rowOff>165101</xdr:rowOff>
    </xdr:from>
    <xdr:to>
      <xdr:col>11</xdr:col>
      <xdr:colOff>9525</xdr:colOff>
      <xdr:row>46</xdr:row>
      <xdr:rowOff>76201</xdr:rowOff>
    </xdr:to>
    <xdr:sp macro="" textlink="">
      <xdr:nvSpPr>
        <xdr:cNvPr id="15" name="Rectangle 18">
          <a:extLst>
            <a:ext uri="{FF2B5EF4-FFF2-40B4-BE49-F238E27FC236}">
              <a16:creationId xmlns:a16="http://schemas.microsoft.com/office/drawing/2014/main" id="{7430C857-58A3-427E-B0C1-BAF0692A3FD9}"/>
            </a:ext>
          </a:extLst>
        </xdr:cNvPr>
        <xdr:cNvSpPr>
          <a:spLocks noChangeArrowheads="1"/>
        </xdr:cNvSpPr>
      </xdr:nvSpPr>
      <xdr:spPr bwMode="auto">
        <a:xfrm>
          <a:off x="6562725" y="7727951"/>
          <a:ext cx="990600" cy="596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うち市内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需要増加額</a:t>
          </a:r>
        </a:p>
        <a:p>
          <a:pPr algn="ctr" rtl="0">
            <a:lnSpc>
              <a:spcPts val="11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228600</xdr:colOff>
      <xdr:row>52</xdr:row>
      <xdr:rowOff>104774</xdr:rowOff>
    </xdr:from>
    <xdr:to>
      <xdr:col>11</xdr:col>
      <xdr:colOff>133350</xdr:colOff>
      <xdr:row>57</xdr:row>
      <xdr:rowOff>25399</xdr:rowOff>
    </xdr:to>
    <xdr:sp macro="" textlink="">
      <xdr:nvSpPr>
        <xdr:cNvPr id="16" name="AutoShape 20">
          <a:extLst>
            <a:ext uri="{FF2B5EF4-FFF2-40B4-BE49-F238E27FC236}">
              <a16:creationId xmlns:a16="http://schemas.microsoft.com/office/drawing/2014/main" id="{D223AEFB-0E87-42A6-AEED-51E5E64F3268}"/>
            </a:ext>
          </a:extLst>
        </xdr:cNvPr>
        <xdr:cNvSpPr>
          <a:spLocks noChangeArrowheads="1"/>
        </xdr:cNvSpPr>
      </xdr:nvSpPr>
      <xdr:spPr bwMode="auto">
        <a:xfrm>
          <a:off x="6400800" y="9382124"/>
          <a:ext cx="1276350" cy="7778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市内生産誘発額</a:t>
          </a:r>
        </a:p>
        <a:p>
          <a:pPr algn="ctr" rtl="0">
            <a:lnSpc>
              <a:spcPts val="5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０．５７９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28575</xdr:colOff>
      <xdr:row>16</xdr:row>
      <xdr:rowOff>76200</xdr:rowOff>
    </xdr:from>
    <xdr:to>
      <xdr:col>5</xdr:col>
      <xdr:colOff>676275</xdr:colOff>
      <xdr:row>16</xdr:row>
      <xdr:rowOff>76200</xdr:rowOff>
    </xdr:to>
    <xdr:sp macro="" textlink="">
      <xdr:nvSpPr>
        <xdr:cNvPr id="17" name="Line 22">
          <a:extLst>
            <a:ext uri="{FF2B5EF4-FFF2-40B4-BE49-F238E27FC236}">
              <a16:creationId xmlns:a16="http://schemas.microsoft.com/office/drawing/2014/main" id="{1639A0D3-77ED-4B10-A656-1ADBB0723DF3}"/>
            </a:ext>
          </a:extLst>
        </xdr:cNvPr>
        <xdr:cNvSpPr>
          <a:spLocks noChangeShapeType="1"/>
        </xdr:cNvSpPr>
      </xdr:nvSpPr>
      <xdr:spPr bwMode="auto">
        <a:xfrm flipV="1">
          <a:off x="2771775" y="31813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161925</xdr:colOff>
      <xdr:row>8</xdr:row>
      <xdr:rowOff>142875</xdr:rowOff>
    </xdr:from>
    <xdr:to>
      <xdr:col>5</xdr:col>
      <xdr:colOff>438150</xdr:colOff>
      <xdr:row>13</xdr:row>
      <xdr:rowOff>47625</xdr:rowOff>
    </xdr:to>
    <xdr:sp macro="" textlink="">
      <xdr:nvSpPr>
        <xdr:cNvPr id="18" name="Oval 23">
          <a:extLst>
            <a:ext uri="{FF2B5EF4-FFF2-40B4-BE49-F238E27FC236}">
              <a16:creationId xmlns:a16="http://schemas.microsoft.com/office/drawing/2014/main" id="{F28587C7-C365-4CA1-AECD-B895768BBC27}"/>
            </a:ext>
          </a:extLst>
        </xdr:cNvPr>
        <xdr:cNvSpPr>
          <a:spLocks noChangeArrowheads="1"/>
        </xdr:cNvSpPr>
      </xdr:nvSpPr>
      <xdr:spPr bwMode="auto">
        <a:xfrm>
          <a:off x="2905125" y="1876425"/>
          <a:ext cx="962025" cy="7620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投入係数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>
    <xdr:from>
      <xdr:col>2</xdr:col>
      <xdr:colOff>600075</xdr:colOff>
      <xdr:row>5</xdr:row>
      <xdr:rowOff>142875</xdr:rowOff>
    </xdr:from>
    <xdr:to>
      <xdr:col>2</xdr:col>
      <xdr:colOff>600075</xdr:colOff>
      <xdr:row>12</xdr:row>
      <xdr:rowOff>28575</xdr:rowOff>
    </xdr:to>
    <xdr:sp macro="" textlink="">
      <xdr:nvSpPr>
        <xdr:cNvPr id="19" name="Line 28">
          <a:extLst>
            <a:ext uri="{FF2B5EF4-FFF2-40B4-BE49-F238E27FC236}">
              <a16:creationId xmlns:a16="http://schemas.microsoft.com/office/drawing/2014/main" id="{E9399309-D7CA-42A9-B85D-5B51626DC30B}"/>
            </a:ext>
          </a:extLst>
        </xdr:cNvPr>
        <xdr:cNvSpPr>
          <a:spLocks noChangeShapeType="1"/>
        </xdr:cNvSpPr>
      </xdr:nvSpPr>
      <xdr:spPr bwMode="auto">
        <a:xfrm>
          <a:off x="1971675" y="1362075"/>
          <a:ext cx="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285750</xdr:colOff>
      <xdr:row>9</xdr:row>
      <xdr:rowOff>12700</xdr:rowOff>
    </xdr:from>
    <xdr:to>
      <xdr:col>8</xdr:col>
      <xdr:colOff>495300</xdr:colOff>
      <xdr:row>13</xdr:row>
      <xdr:rowOff>76200</xdr:rowOff>
    </xdr:to>
    <xdr:sp macro="" textlink="">
      <xdr:nvSpPr>
        <xdr:cNvPr id="20" name="Oval 39">
          <a:extLst>
            <a:ext uri="{FF2B5EF4-FFF2-40B4-BE49-F238E27FC236}">
              <a16:creationId xmlns:a16="http://schemas.microsoft.com/office/drawing/2014/main" id="{FE50EE94-D55A-4C2D-A6DB-1AF579AB09DF}"/>
            </a:ext>
          </a:extLst>
        </xdr:cNvPr>
        <xdr:cNvSpPr>
          <a:spLocks noChangeArrowheads="1"/>
        </xdr:cNvSpPr>
      </xdr:nvSpPr>
      <xdr:spPr bwMode="auto">
        <a:xfrm>
          <a:off x="5086350" y="1917700"/>
          <a:ext cx="895350" cy="749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市内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自給率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>
              <a:solidFill>
                <a:srgbClr val="000000"/>
              </a:solidFill>
              <a:effectLst/>
              <a:ea typeface="ＭＳ 明朝"/>
              <a:cs typeface="Times New Roman"/>
            </a:rPr>
            <a:t>Г</a:t>
          </a:r>
          <a:endParaRPr lang="ja-JP" altLang="ja-JP" sz="1100">
            <a:effectLst/>
          </a:endParaRPr>
        </a:p>
      </xdr:txBody>
    </xdr:sp>
    <xdr:clientData/>
  </xdr:twoCellAnchor>
  <xdr:twoCellAnchor>
    <xdr:from>
      <xdr:col>11</xdr:col>
      <xdr:colOff>266700</xdr:colOff>
      <xdr:row>22</xdr:row>
      <xdr:rowOff>104775</xdr:rowOff>
    </xdr:from>
    <xdr:to>
      <xdr:col>12</xdr:col>
      <xdr:colOff>447675</xdr:colOff>
      <xdr:row>27</xdr:row>
      <xdr:rowOff>47625</xdr:rowOff>
    </xdr:to>
    <xdr:sp macro="" textlink="">
      <xdr:nvSpPr>
        <xdr:cNvPr id="21" name="Oval 41">
          <a:extLst>
            <a:ext uri="{FF2B5EF4-FFF2-40B4-BE49-F238E27FC236}">
              <a16:creationId xmlns:a16="http://schemas.microsoft.com/office/drawing/2014/main" id="{E941E921-F988-4491-B91A-B00C8CFFF6EB}"/>
            </a:ext>
          </a:extLst>
        </xdr:cNvPr>
        <xdr:cNvSpPr>
          <a:spLocks noChangeArrowheads="1"/>
        </xdr:cNvSpPr>
      </xdr:nvSpPr>
      <xdr:spPr bwMode="auto">
        <a:xfrm>
          <a:off x="7810500" y="4238625"/>
          <a:ext cx="866775" cy="800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逆行列</a:t>
          </a:r>
        </a:p>
        <a:p>
          <a:pPr marL="0" marR="0" lvl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係数</a:t>
          </a:r>
        </a:p>
        <a:p>
          <a:pPr marL="0" marR="0" lvl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Ｂ</a:t>
          </a:r>
        </a:p>
      </xdr:txBody>
    </xdr:sp>
    <xdr:clientData/>
  </xdr:twoCellAnchor>
  <xdr:twoCellAnchor>
    <xdr:from>
      <xdr:col>6</xdr:col>
      <xdr:colOff>28575</xdr:colOff>
      <xdr:row>34</xdr:row>
      <xdr:rowOff>85725</xdr:rowOff>
    </xdr:from>
    <xdr:to>
      <xdr:col>7</xdr:col>
      <xdr:colOff>314325</xdr:colOff>
      <xdr:row>38</xdr:row>
      <xdr:rowOff>104775</xdr:rowOff>
    </xdr:to>
    <xdr:sp macro="" textlink="">
      <xdr:nvSpPr>
        <xdr:cNvPr id="22" name="Oval 60">
          <a:extLst>
            <a:ext uri="{FF2B5EF4-FFF2-40B4-BE49-F238E27FC236}">
              <a16:creationId xmlns:a16="http://schemas.microsoft.com/office/drawing/2014/main" id="{2F8D9650-6B9E-4C96-BB38-8341C9E4C910}"/>
            </a:ext>
          </a:extLst>
        </xdr:cNvPr>
        <xdr:cNvSpPr>
          <a:spLocks noChangeArrowheads="1"/>
        </xdr:cNvSpPr>
      </xdr:nvSpPr>
      <xdr:spPr bwMode="auto">
        <a:xfrm>
          <a:off x="4143375" y="6276975"/>
          <a:ext cx="971550" cy="704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平均消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費性向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78.3%</a:t>
          </a:r>
        </a:p>
      </xdr:txBody>
    </xdr:sp>
    <xdr:clientData/>
  </xdr:twoCellAnchor>
  <xdr:twoCellAnchor>
    <xdr:from>
      <xdr:col>3</xdr:col>
      <xdr:colOff>571500</xdr:colOff>
      <xdr:row>44</xdr:row>
      <xdr:rowOff>95250</xdr:rowOff>
    </xdr:from>
    <xdr:to>
      <xdr:col>4</xdr:col>
      <xdr:colOff>447675</xdr:colOff>
      <xdr:row>44</xdr:row>
      <xdr:rowOff>95250</xdr:rowOff>
    </xdr:to>
    <xdr:sp macro="" textlink="">
      <xdr:nvSpPr>
        <xdr:cNvPr id="23" name="Line 61">
          <a:extLst>
            <a:ext uri="{FF2B5EF4-FFF2-40B4-BE49-F238E27FC236}">
              <a16:creationId xmlns:a16="http://schemas.microsoft.com/office/drawing/2014/main" id="{96A6ECBD-A36E-4DB7-9E56-C747EFDF26E7}"/>
            </a:ext>
          </a:extLst>
        </xdr:cNvPr>
        <xdr:cNvSpPr>
          <a:spLocks noChangeShapeType="1"/>
        </xdr:cNvSpPr>
      </xdr:nvSpPr>
      <xdr:spPr bwMode="auto">
        <a:xfrm>
          <a:off x="2628900" y="8001000"/>
          <a:ext cx="561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266699</xdr:colOff>
      <xdr:row>34</xdr:row>
      <xdr:rowOff>60325</xdr:rowOff>
    </xdr:from>
    <xdr:to>
      <xdr:col>9</xdr:col>
      <xdr:colOff>619124</xdr:colOff>
      <xdr:row>38</xdr:row>
      <xdr:rowOff>101600</xdr:rowOff>
    </xdr:to>
    <xdr:sp macro="" textlink="">
      <xdr:nvSpPr>
        <xdr:cNvPr id="24" name="Oval 62">
          <a:extLst>
            <a:ext uri="{FF2B5EF4-FFF2-40B4-BE49-F238E27FC236}">
              <a16:creationId xmlns:a16="http://schemas.microsoft.com/office/drawing/2014/main" id="{E055512E-1A6D-495B-93DF-B960D3C5789D}"/>
            </a:ext>
          </a:extLst>
        </xdr:cNvPr>
        <xdr:cNvSpPr>
          <a:spLocks noChangeArrowheads="1"/>
        </xdr:cNvSpPr>
      </xdr:nvSpPr>
      <xdr:spPr bwMode="auto">
        <a:xfrm>
          <a:off x="5753099" y="6251575"/>
          <a:ext cx="1038225" cy="7270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市内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自給率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ＭＳ 明朝"/>
              <a:cs typeface="Times New Roman"/>
            </a:rPr>
            <a:t>Г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257175</xdr:colOff>
      <xdr:row>44</xdr:row>
      <xdr:rowOff>114300</xdr:rowOff>
    </xdr:from>
    <xdr:to>
      <xdr:col>7</xdr:col>
      <xdr:colOff>85725</xdr:colOff>
      <xdr:row>44</xdr:row>
      <xdr:rowOff>114300</xdr:rowOff>
    </xdr:to>
    <xdr:sp macro="" textlink="">
      <xdr:nvSpPr>
        <xdr:cNvPr id="25" name="Line 63">
          <a:extLst>
            <a:ext uri="{FF2B5EF4-FFF2-40B4-BE49-F238E27FC236}">
              <a16:creationId xmlns:a16="http://schemas.microsoft.com/office/drawing/2014/main" id="{BF1A0D1C-5053-4E85-B53D-5B30955D162C}"/>
            </a:ext>
          </a:extLst>
        </xdr:cNvPr>
        <xdr:cNvSpPr>
          <a:spLocks noChangeShapeType="1"/>
        </xdr:cNvSpPr>
      </xdr:nvSpPr>
      <xdr:spPr bwMode="auto">
        <a:xfrm>
          <a:off x="4371975" y="8020050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542925</xdr:colOff>
      <xdr:row>44</xdr:row>
      <xdr:rowOff>123825</xdr:rowOff>
    </xdr:from>
    <xdr:to>
      <xdr:col>9</xdr:col>
      <xdr:colOff>381000</xdr:colOff>
      <xdr:row>44</xdr:row>
      <xdr:rowOff>133350</xdr:rowOff>
    </xdr:to>
    <xdr:sp macro="" textlink="">
      <xdr:nvSpPr>
        <xdr:cNvPr id="26" name="Line 65">
          <a:extLst>
            <a:ext uri="{FF2B5EF4-FFF2-40B4-BE49-F238E27FC236}">
              <a16:creationId xmlns:a16="http://schemas.microsoft.com/office/drawing/2014/main" id="{07A35479-B058-4589-A53A-2F2024FE2A61}"/>
            </a:ext>
          </a:extLst>
        </xdr:cNvPr>
        <xdr:cNvSpPr>
          <a:spLocks noChangeShapeType="1"/>
        </xdr:cNvSpPr>
      </xdr:nvSpPr>
      <xdr:spPr bwMode="auto">
        <a:xfrm>
          <a:off x="6029325" y="8029575"/>
          <a:ext cx="5238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15875</xdr:colOff>
      <xdr:row>62</xdr:row>
      <xdr:rowOff>127000</xdr:rowOff>
    </xdr:from>
    <xdr:to>
      <xdr:col>1</xdr:col>
      <xdr:colOff>266700</xdr:colOff>
      <xdr:row>68</xdr:row>
      <xdr:rowOff>63500</xdr:rowOff>
    </xdr:to>
    <xdr:sp macro="" textlink="">
      <xdr:nvSpPr>
        <xdr:cNvPr id="27" name="Rectangle 66">
          <a:extLst>
            <a:ext uri="{FF2B5EF4-FFF2-40B4-BE49-F238E27FC236}">
              <a16:creationId xmlns:a16="http://schemas.microsoft.com/office/drawing/2014/main" id="{3A342704-88F8-461E-8191-759F7E9D1F9C}"/>
            </a:ext>
          </a:extLst>
        </xdr:cNvPr>
        <xdr:cNvSpPr>
          <a:spLocks noChangeArrowheads="1"/>
        </xdr:cNvSpPr>
      </xdr:nvSpPr>
      <xdr:spPr bwMode="auto">
        <a:xfrm>
          <a:off x="701675" y="11118850"/>
          <a:ext cx="250825" cy="965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総合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効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果</a:t>
          </a:r>
        </a:p>
      </xdr:txBody>
    </xdr:sp>
    <xdr:clientData/>
  </xdr:twoCellAnchor>
  <xdr:twoCellAnchor>
    <xdr:from>
      <xdr:col>4</xdr:col>
      <xdr:colOff>114300</xdr:colOff>
      <xdr:row>61</xdr:row>
      <xdr:rowOff>9525</xdr:rowOff>
    </xdr:from>
    <xdr:to>
      <xdr:col>5</xdr:col>
      <xdr:colOff>323850</xdr:colOff>
      <xdr:row>65</xdr:row>
      <xdr:rowOff>57150</xdr:rowOff>
    </xdr:to>
    <xdr:sp macro="" textlink="">
      <xdr:nvSpPr>
        <xdr:cNvPr id="28" name="Oval 69">
          <a:extLst>
            <a:ext uri="{FF2B5EF4-FFF2-40B4-BE49-F238E27FC236}">
              <a16:creationId xmlns:a16="http://schemas.microsoft.com/office/drawing/2014/main" id="{8B09E017-0D1B-4666-AD73-20B11472D47F}"/>
            </a:ext>
          </a:extLst>
        </xdr:cNvPr>
        <xdr:cNvSpPr>
          <a:spLocks noChangeArrowheads="1"/>
        </xdr:cNvSpPr>
      </xdr:nvSpPr>
      <xdr:spPr bwMode="auto">
        <a:xfrm>
          <a:off x="2857500" y="10829925"/>
          <a:ext cx="895350" cy="7334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粗付加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価値率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Ｖ</a:t>
          </a:r>
        </a:p>
      </xdr:txBody>
    </xdr:sp>
    <xdr:clientData/>
  </xdr:twoCellAnchor>
  <xdr:twoCellAnchor>
    <xdr:from>
      <xdr:col>5</xdr:col>
      <xdr:colOff>485774</xdr:colOff>
      <xdr:row>67</xdr:row>
      <xdr:rowOff>9525</xdr:rowOff>
    </xdr:from>
    <xdr:to>
      <xdr:col>7</xdr:col>
      <xdr:colOff>266700</xdr:colOff>
      <xdr:row>71</xdr:row>
      <xdr:rowOff>104775</xdr:rowOff>
    </xdr:to>
    <xdr:sp macro="" textlink="">
      <xdr:nvSpPr>
        <xdr:cNvPr id="29" name="Rectangle 72">
          <a:extLst>
            <a:ext uri="{FF2B5EF4-FFF2-40B4-BE49-F238E27FC236}">
              <a16:creationId xmlns:a16="http://schemas.microsoft.com/office/drawing/2014/main" id="{9724F4C8-6DBB-4654-811D-EAF9AD218F4A}"/>
            </a:ext>
          </a:extLst>
        </xdr:cNvPr>
        <xdr:cNvSpPr>
          <a:spLocks noChangeArrowheads="1"/>
        </xdr:cNvSpPr>
      </xdr:nvSpPr>
      <xdr:spPr bwMode="auto">
        <a:xfrm>
          <a:off x="3914774" y="11858625"/>
          <a:ext cx="1152526" cy="781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うち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粗付加価値額</a:t>
          </a:r>
        </a:p>
        <a:p>
          <a:pPr algn="ctr" rtl="0">
            <a:lnSpc>
              <a:spcPts val="7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２．１９３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600075</xdr:colOff>
      <xdr:row>68</xdr:row>
      <xdr:rowOff>76200</xdr:rowOff>
    </xdr:from>
    <xdr:to>
      <xdr:col>10</xdr:col>
      <xdr:colOff>190500</xdr:colOff>
      <xdr:row>71</xdr:row>
      <xdr:rowOff>76200</xdr:rowOff>
    </xdr:to>
    <xdr:sp macro="" textlink="">
      <xdr:nvSpPr>
        <xdr:cNvPr id="30" name="Rectangle 74">
          <a:extLst>
            <a:ext uri="{FF2B5EF4-FFF2-40B4-BE49-F238E27FC236}">
              <a16:creationId xmlns:a16="http://schemas.microsoft.com/office/drawing/2014/main" id="{55FB4A39-E080-4813-AD05-206DBF18681F}"/>
            </a:ext>
          </a:extLst>
        </xdr:cNvPr>
        <xdr:cNvSpPr>
          <a:spLocks noChangeArrowheads="1"/>
        </xdr:cNvSpPr>
      </xdr:nvSpPr>
      <xdr:spPr bwMode="auto">
        <a:xfrm>
          <a:off x="5400675" y="12096750"/>
          <a:ext cx="1647825" cy="514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就業者誘発数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３４人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（うち雇用者２９人）</a:t>
          </a:r>
        </a:p>
      </xdr:txBody>
    </xdr:sp>
    <xdr:clientData/>
  </xdr:twoCellAnchor>
  <xdr:twoCellAnchor>
    <xdr:from>
      <xdr:col>4</xdr:col>
      <xdr:colOff>514350</xdr:colOff>
      <xdr:row>65</xdr:row>
      <xdr:rowOff>66675</xdr:rowOff>
    </xdr:from>
    <xdr:to>
      <xdr:col>4</xdr:col>
      <xdr:colOff>523875</xdr:colOff>
      <xdr:row>69</xdr:row>
      <xdr:rowOff>161925</xdr:rowOff>
    </xdr:to>
    <xdr:sp macro="" textlink="">
      <xdr:nvSpPr>
        <xdr:cNvPr id="31" name="Line 82">
          <a:extLst>
            <a:ext uri="{FF2B5EF4-FFF2-40B4-BE49-F238E27FC236}">
              <a16:creationId xmlns:a16="http://schemas.microsoft.com/office/drawing/2014/main" id="{6D911049-C1D6-4FD7-A66D-B08B7F66862B}"/>
            </a:ext>
          </a:extLst>
        </xdr:cNvPr>
        <xdr:cNvSpPr>
          <a:spLocks noChangeShapeType="1"/>
        </xdr:cNvSpPr>
      </xdr:nvSpPr>
      <xdr:spPr bwMode="auto">
        <a:xfrm flipH="1">
          <a:off x="3257550" y="11572875"/>
          <a:ext cx="9525" cy="781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76200</xdr:colOff>
      <xdr:row>46</xdr:row>
      <xdr:rowOff>85725</xdr:rowOff>
    </xdr:from>
    <xdr:to>
      <xdr:col>10</xdr:col>
      <xdr:colOff>76200</xdr:colOff>
      <xdr:row>52</xdr:row>
      <xdr:rowOff>104775</xdr:rowOff>
    </xdr:to>
    <xdr:sp macro="" textlink="">
      <xdr:nvSpPr>
        <xdr:cNvPr id="32" name="Line 84">
          <a:extLst>
            <a:ext uri="{FF2B5EF4-FFF2-40B4-BE49-F238E27FC236}">
              <a16:creationId xmlns:a16="http://schemas.microsoft.com/office/drawing/2014/main" id="{6F50EEC5-CF37-42AA-8130-32B8F3E508D4}"/>
            </a:ext>
          </a:extLst>
        </xdr:cNvPr>
        <xdr:cNvSpPr>
          <a:spLocks noChangeShapeType="1"/>
        </xdr:cNvSpPr>
      </xdr:nvSpPr>
      <xdr:spPr bwMode="auto">
        <a:xfrm>
          <a:off x="6934200" y="8334375"/>
          <a:ext cx="0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447675</xdr:colOff>
      <xdr:row>21</xdr:row>
      <xdr:rowOff>28575</xdr:rowOff>
    </xdr:from>
    <xdr:to>
      <xdr:col>0</xdr:col>
      <xdr:colOff>542925</xdr:colOff>
      <xdr:row>22</xdr:row>
      <xdr:rowOff>76200</xdr:rowOff>
    </xdr:to>
    <xdr:sp macro="" textlink="">
      <xdr:nvSpPr>
        <xdr:cNvPr id="33" name="Text Box 85">
          <a:extLst>
            <a:ext uri="{FF2B5EF4-FFF2-40B4-BE49-F238E27FC236}">
              <a16:creationId xmlns:a16="http://schemas.microsoft.com/office/drawing/2014/main" id="{A578D68C-5C12-4EEC-A883-707D9DF7E152}"/>
            </a:ext>
          </a:extLst>
        </xdr:cNvPr>
        <xdr:cNvSpPr txBox="1">
          <a:spLocks noChangeArrowheads="1"/>
        </xdr:cNvSpPr>
      </xdr:nvSpPr>
      <xdr:spPr bwMode="auto">
        <a:xfrm>
          <a:off x="447675" y="3990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11</xdr:row>
      <xdr:rowOff>25400</xdr:rowOff>
    </xdr:from>
    <xdr:to>
      <xdr:col>1</xdr:col>
      <xdr:colOff>253999</xdr:colOff>
      <xdr:row>16</xdr:row>
      <xdr:rowOff>47625</xdr:rowOff>
    </xdr:to>
    <xdr:sp macro="" textlink="">
      <xdr:nvSpPr>
        <xdr:cNvPr id="34" name="Rectangle 86">
          <a:extLst>
            <a:ext uri="{FF2B5EF4-FFF2-40B4-BE49-F238E27FC236}">
              <a16:creationId xmlns:a16="http://schemas.microsoft.com/office/drawing/2014/main" id="{8931C776-A774-4F2C-88AE-83947A49298E}"/>
            </a:ext>
          </a:extLst>
        </xdr:cNvPr>
        <xdr:cNvSpPr>
          <a:spLocks noChangeArrowheads="1"/>
        </xdr:cNvSpPr>
      </xdr:nvSpPr>
      <xdr:spPr bwMode="auto">
        <a:xfrm>
          <a:off x="685800" y="2273300"/>
          <a:ext cx="253999" cy="879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直接効果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253999</xdr:colOff>
      <xdr:row>46</xdr:row>
      <xdr:rowOff>114300</xdr:rowOff>
    </xdr:to>
    <xdr:sp macro="" textlink="">
      <xdr:nvSpPr>
        <xdr:cNvPr id="35" name="Rectangle 87">
          <a:extLst>
            <a:ext uri="{FF2B5EF4-FFF2-40B4-BE49-F238E27FC236}">
              <a16:creationId xmlns:a16="http://schemas.microsoft.com/office/drawing/2014/main" id="{66806C12-9A40-40B6-8201-4FF3200110D8}"/>
            </a:ext>
          </a:extLst>
        </xdr:cNvPr>
        <xdr:cNvSpPr>
          <a:spLocks noChangeArrowheads="1"/>
        </xdr:cNvSpPr>
      </xdr:nvSpPr>
      <xdr:spPr bwMode="auto">
        <a:xfrm>
          <a:off x="685800" y="6362700"/>
          <a:ext cx="253999" cy="2000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直接＋</a:t>
          </a: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１次波及効果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19050</xdr:colOff>
      <xdr:row>24</xdr:row>
      <xdr:rowOff>171450</xdr:rowOff>
    </xdr:from>
    <xdr:to>
      <xdr:col>11</xdr:col>
      <xdr:colOff>219075</xdr:colOff>
      <xdr:row>25</xdr:row>
      <xdr:rowOff>9525</xdr:rowOff>
    </xdr:to>
    <xdr:sp macro="" textlink="">
      <xdr:nvSpPr>
        <xdr:cNvPr id="36" name="Line 90">
          <a:extLst>
            <a:ext uri="{FF2B5EF4-FFF2-40B4-BE49-F238E27FC236}">
              <a16:creationId xmlns:a16="http://schemas.microsoft.com/office/drawing/2014/main" id="{C0CC9CAB-FAA6-4BAF-8449-2DBB71CCA9E1}"/>
            </a:ext>
          </a:extLst>
        </xdr:cNvPr>
        <xdr:cNvSpPr>
          <a:spLocks noChangeShapeType="1"/>
        </xdr:cNvSpPr>
      </xdr:nvSpPr>
      <xdr:spPr bwMode="auto">
        <a:xfrm flipH="1">
          <a:off x="6877050" y="4648200"/>
          <a:ext cx="88582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323850</xdr:colOff>
      <xdr:row>16</xdr:row>
      <xdr:rowOff>76200</xdr:rowOff>
    </xdr:from>
    <xdr:to>
      <xdr:col>8</xdr:col>
      <xdr:colOff>457200</xdr:colOff>
      <xdr:row>16</xdr:row>
      <xdr:rowOff>76200</xdr:rowOff>
    </xdr:to>
    <xdr:sp macro="" textlink="">
      <xdr:nvSpPr>
        <xdr:cNvPr id="37" name="Line 92">
          <a:extLst>
            <a:ext uri="{FF2B5EF4-FFF2-40B4-BE49-F238E27FC236}">
              <a16:creationId xmlns:a16="http://schemas.microsoft.com/office/drawing/2014/main" id="{E2BA9F5A-AC41-4128-B621-932557095BE8}"/>
            </a:ext>
          </a:extLst>
        </xdr:cNvPr>
        <xdr:cNvSpPr>
          <a:spLocks noChangeShapeType="1"/>
        </xdr:cNvSpPr>
      </xdr:nvSpPr>
      <xdr:spPr bwMode="auto">
        <a:xfrm>
          <a:off x="5124450" y="3181350"/>
          <a:ext cx="819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647700</xdr:colOff>
      <xdr:row>25</xdr:row>
      <xdr:rowOff>104775</xdr:rowOff>
    </xdr:from>
    <xdr:to>
      <xdr:col>9</xdr:col>
      <xdr:colOff>304800</xdr:colOff>
      <xdr:row>26</xdr:row>
      <xdr:rowOff>161925</xdr:rowOff>
    </xdr:to>
    <xdr:sp macro="" textlink="">
      <xdr:nvSpPr>
        <xdr:cNvPr id="38" name="Rectangle 93">
          <a:extLst>
            <a:ext uri="{FF2B5EF4-FFF2-40B4-BE49-F238E27FC236}">
              <a16:creationId xmlns:a16="http://schemas.microsoft.com/office/drawing/2014/main" id="{4DC09C14-6151-44D0-9AF1-1AE0DA4E9E36}"/>
            </a:ext>
          </a:extLst>
        </xdr:cNvPr>
        <xdr:cNvSpPr>
          <a:spLocks noChangeArrowheads="1"/>
        </xdr:cNvSpPr>
      </xdr:nvSpPr>
      <xdr:spPr bwMode="auto">
        <a:xfrm>
          <a:off x="5448300" y="4752975"/>
          <a:ext cx="10287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１次波及効果</a:t>
          </a: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676275</xdr:colOff>
      <xdr:row>29</xdr:row>
      <xdr:rowOff>114300</xdr:rowOff>
    </xdr:from>
    <xdr:to>
      <xdr:col>9</xdr:col>
      <xdr:colOff>76200</xdr:colOff>
      <xdr:row>29</xdr:row>
      <xdr:rowOff>114300</xdr:rowOff>
    </xdr:to>
    <xdr:sp macro="" textlink="">
      <xdr:nvSpPr>
        <xdr:cNvPr id="39" name="Line 96">
          <a:extLst>
            <a:ext uri="{FF2B5EF4-FFF2-40B4-BE49-F238E27FC236}">
              <a16:creationId xmlns:a16="http://schemas.microsoft.com/office/drawing/2014/main" id="{D6ECE6C0-BF73-478F-BA90-94696E8AF121}"/>
            </a:ext>
          </a:extLst>
        </xdr:cNvPr>
        <xdr:cNvSpPr>
          <a:spLocks noChangeShapeType="1"/>
        </xdr:cNvSpPr>
      </xdr:nvSpPr>
      <xdr:spPr bwMode="auto">
        <a:xfrm flipH="1" flipV="1">
          <a:off x="2047875" y="5448300"/>
          <a:ext cx="420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628650</xdr:colOff>
      <xdr:row>13</xdr:row>
      <xdr:rowOff>76200</xdr:rowOff>
    </xdr:from>
    <xdr:to>
      <xdr:col>4</xdr:col>
      <xdr:colOff>638175</xdr:colOff>
      <xdr:row>16</xdr:row>
      <xdr:rowOff>66675</xdr:rowOff>
    </xdr:to>
    <xdr:sp macro="" textlink="">
      <xdr:nvSpPr>
        <xdr:cNvPr id="40" name="Line 97">
          <a:extLst>
            <a:ext uri="{FF2B5EF4-FFF2-40B4-BE49-F238E27FC236}">
              <a16:creationId xmlns:a16="http://schemas.microsoft.com/office/drawing/2014/main" id="{D1A4E8E9-6909-40D4-AF1B-CD3C23A98A7E}"/>
            </a:ext>
          </a:extLst>
        </xdr:cNvPr>
        <xdr:cNvSpPr>
          <a:spLocks noChangeShapeType="1"/>
        </xdr:cNvSpPr>
      </xdr:nvSpPr>
      <xdr:spPr bwMode="auto">
        <a:xfrm>
          <a:off x="3371850" y="2667000"/>
          <a:ext cx="9525" cy="5048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13</xdr:row>
      <xdr:rowOff>114300</xdr:rowOff>
    </xdr:from>
    <xdr:to>
      <xdr:col>8</xdr:col>
      <xdr:colOff>66675</xdr:colOff>
      <xdr:row>16</xdr:row>
      <xdr:rowOff>76200</xdr:rowOff>
    </xdr:to>
    <xdr:sp macro="" textlink="">
      <xdr:nvSpPr>
        <xdr:cNvPr id="41" name="Line 98">
          <a:extLst>
            <a:ext uri="{FF2B5EF4-FFF2-40B4-BE49-F238E27FC236}">
              <a16:creationId xmlns:a16="http://schemas.microsoft.com/office/drawing/2014/main" id="{6533F22D-F313-4DA3-B53C-E4CEE7DAB8B5}"/>
            </a:ext>
          </a:extLst>
        </xdr:cNvPr>
        <xdr:cNvSpPr>
          <a:spLocks noChangeShapeType="1"/>
        </xdr:cNvSpPr>
      </xdr:nvSpPr>
      <xdr:spPr bwMode="auto">
        <a:xfrm>
          <a:off x="5553075" y="27051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39</xdr:row>
      <xdr:rowOff>0</xdr:rowOff>
    </xdr:from>
    <xdr:to>
      <xdr:col>3</xdr:col>
      <xdr:colOff>571500</xdr:colOff>
      <xdr:row>46</xdr:row>
      <xdr:rowOff>161925</xdr:rowOff>
    </xdr:to>
    <xdr:sp macro="" textlink="">
      <xdr:nvSpPr>
        <xdr:cNvPr id="42" name="AutoShape 99">
          <a:extLst>
            <a:ext uri="{FF2B5EF4-FFF2-40B4-BE49-F238E27FC236}">
              <a16:creationId xmlns:a16="http://schemas.microsoft.com/office/drawing/2014/main" id="{1F8EA1FA-718B-4563-BE6C-307F530A3380}"/>
            </a:ext>
          </a:extLst>
        </xdr:cNvPr>
        <xdr:cNvSpPr>
          <a:spLocks noChangeArrowheads="1"/>
        </xdr:cNvSpPr>
      </xdr:nvSpPr>
      <xdr:spPr bwMode="auto">
        <a:xfrm>
          <a:off x="1485900" y="7048500"/>
          <a:ext cx="1143000" cy="13620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直接＋１次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生産誘発額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３．７６２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406400</xdr:colOff>
      <xdr:row>34</xdr:row>
      <xdr:rowOff>66675</xdr:rowOff>
    </xdr:from>
    <xdr:to>
      <xdr:col>4</xdr:col>
      <xdr:colOff>619125</xdr:colOff>
      <xdr:row>38</xdr:row>
      <xdr:rowOff>101600</xdr:rowOff>
    </xdr:to>
    <xdr:sp macro="" textlink="">
      <xdr:nvSpPr>
        <xdr:cNvPr id="43" name="Oval 100">
          <a:extLst>
            <a:ext uri="{FF2B5EF4-FFF2-40B4-BE49-F238E27FC236}">
              <a16:creationId xmlns:a16="http://schemas.microsoft.com/office/drawing/2014/main" id="{5EF1ACD4-A10F-4E8C-AE3C-F505E7998B71}"/>
            </a:ext>
          </a:extLst>
        </xdr:cNvPr>
        <xdr:cNvSpPr>
          <a:spLocks noChangeArrowheads="1"/>
        </xdr:cNvSpPr>
      </xdr:nvSpPr>
      <xdr:spPr bwMode="auto">
        <a:xfrm>
          <a:off x="2463800" y="6257925"/>
          <a:ext cx="898525" cy="7207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雇用者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所得率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Ｗ</a:t>
          </a:r>
        </a:p>
      </xdr:txBody>
    </xdr:sp>
    <xdr:clientData/>
  </xdr:twoCellAnchor>
  <xdr:twoCellAnchor>
    <xdr:from>
      <xdr:col>7</xdr:col>
      <xdr:colOff>638175</xdr:colOff>
      <xdr:row>50</xdr:row>
      <xdr:rowOff>114300</xdr:rowOff>
    </xdr:from>
    <xdr:to>
      <xdr:col>9</xdr:col>
      <xdr:colOff>304800</xdr:colOff>
      <xdr:row>51</xdr:row>
      <xdr:rowOff>152400</xdr:rowOff>
    </xdr:to>
    <xdr:sp macro="" textlink="">
      <xdr:nvSpPr>
        <xdr:cNvPr id="44" name="Rectangle 101">
          <a:extLst>
            <a:ext uri="{FF2B5EF4-FFF2-40B4-BE49-F238E27FC236}">
              <a16:creationId xmlns:a16="http://schemas.microsoft.com/office/drawing/2014/main" id="{57258AC0-1B43-4EB3-B9C9-21A0710D05E1}"/>
            </a:ext>
          </a:extLst>
        </xdr:cNvPr>
        <xdr:cNvSpPr>
          <a:spLocks noChangeArrowheads="1"/>
        </xdr:cNvSpPr>
      </xdr:nvSpPr>
      <xdr:spPr bwMode="auto">
        <a:xfrm>
          <a:off x="5438775" y="9048750"/>
          <a:ext cx="10382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次波及効果</a:t>
          </a:r>
        </a:p>
      </xdr:txBody>
    </xdr:sp>
    <xdr:clientData/>
  </xdr:twoCellAnchor>
  <xdr:twoCellAnchor>
    <xdr:from>
      <xdr:col>11</xdr:col>
      <xdr:colOff>266700</xdr:colOff>
      <xdr:row>49</xdr:row>
      <xdr:rowOff>0</xdr:rowOff>
    </xdr:from>
    <xdr:to>
      <xdr:col>12</xdr:col>
      <xdr:colOff>381000</xdr:colOff>
      <xdr:row>53</xdr:row>
      <xdr:rowOff>63500</xdr:rowOff>
    </xdr:to>
    <xdr:sp macro="" textlink="">
      <xdr:nvSpPr>
        <xdr:cNvPr id="45" name="Oval 102">
          <a:extLst>
            <a:ext uri="{FF2B5EF4-FFF2-40B4-BE49-F238E27FC236}">
              <a16:creationId xmlns:a16="http://schemas.microsoft.com/office/drawing/2014/main" id="{6D0C3980-8E7D-4EB4-9B9D-BE966CA6B286}"/>
            </a:ext>
          </a:extLst>
        </xdr:cNvPr>
        <xdr:cNvSpPr>
          <a:spLocks noChangeArrowheads="1"/>
        </xdr:cNvSpPr>
      </xdr:nvSpPr>
      <xdr:spPr bwMode="auto">
        <a:xfrm>
          <a:off x="7810500" y="8763000"/>
          <a:ext cx="800100" cy="749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逆行列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係数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>
    <xdr:from>
      <xdr:col>10</xdr:col>
      <xdr:colOff>104775</xdr:colOff>
      <xdr:row>51</xdr:row>
      <xdr:rowOff>0</xdr:rowOff>
    </xdr:from>
    <xdr:to>
      <xdr:col>11</xdr:col>
      <xdr:colOff>228600</xdr:colOff>
      <xdr:row>51</xdr:row>
      <xdr:rowOff>0</xdr:rowOff>
    </xdr:to>
    <xdr:sp macro="" textlink="">
      <xdr:nvSpPr>
        <xdr:cNvPr id="46" name="Line 103">
          <a:extLst>
            <a:ext uri="{FF2B5EF4-FFF2-40B4-BE49-F238E27FC236}">
              <a16:creationId xmlns:a16="http://schemas.microsoft.com/office/drawing/2014/main" id="{392FBB3B-3749-492F-B560-28CAD5ED87BE}"/>
            </a:ext>
          </a:extLst>
        </xdr:cNvPr>
        <xdr:cNvSpPr>
          <a:spLocks noChangeShapeType="1"/>
        </xdr:cNvSpPr>
      </xdr:nvSpPr>
      <xdr:spPr bwMode="auto">
        <a:xfrm flipH="1">
          <a:off x="6962775" y="910590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64</xdr:row>
      <xdr:rowOff>38100</xdr:rowOff>
    </xdr:from>
    <xdr:to>
      <xdr:col>3</xdr:col>
      <xdr:colOff>571500</xdr:colOff>
      <xdr:row>72</xdr:row>
      <xdr:rowOff>28575</xdr:rowOff>
    </xdr:to>
    <xdr:sp macro="" textlink="">
      <xdr:nvSpPr>
        <xdr:cNvPr id="47" name="AutoShape 110">
          <a:extLst>
            <a:ext uri="{FF2B5EF4-FFF2-40B4-BE49-F238E27FC236}">
              <a16:creationId xmlns:a16="http://schemas.microsoft.com/office/drawing/2014/main" id="{5A82EC7E-029B-4DE8-A9B5-39B31B152638}"/>
            </a:ext>
          </a:extLst>
        </xdr:cNvPr>
        <xdr:cNvSpPr>
          <a:spLocks noChangeArrowheads="1"/>
        </xdr:cNvSpPr>
      </xdr:nvSpPr>
      <xdr:spPr bwMode="auto">
        <a:xfrm>
          <a:off x="1485900" y="11372850"/>
          <a:ext cx="1143000" cy="13620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直接＋１次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＋２次生産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誘発額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４．３４１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609600</xdr:colOff>
      <xdr:row>47</xdr:row>
      <xdr:rowOff>0</xdr:rowOff>
    </xdr:from>
    <xdr:to>
      <xdr:col>2</xdr:col>
      <xdr:colOff>619125</xdr:colOff>
      <xdr:row>64</xdr:row>
      <xdr:rowOff>38100</xdr:rowOff>
    </xdr:to>
    <xdr:sp macro="" textlink="">
      <xdr:nvSpPr>
        <xdr:cNvPr id="48" name="Line 111">
          <a:extLst>
            <a:ext uri="{FF2B5EF4-FFF2-40B4-BE49-F238E27FC236}">
              <a16:creationId xmlns:a16="http://schemas.microsoft.com/office/drawing/2014/main" id="{3D729D61-1F26-412A-B443-81042132DA03}"/>
            </a:ext>
          </a:extLst>
        </xdr:cNvPr>
        <xdr:cNvSpPr>
          <a:spLocks noChangeShapeType="1"/>
        </xdr:cNvSpPr>
      </xdr:nvSpPr>
      <xdr:spPr bwMode="auto">
        <a:xfrm>
          <a:off x="1981200" y="8420100"/>
          <a:ext cx="9525" cy="2952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69</xdr:row>
      <xdr:rowOff>161925</xdr:rowOff>
    </xdr:from>
    <xdr:to>
      <xdr:col>5</xdr:col>
      <xdr:colOff>485775</xdr:colOff>
      <xdr:row>69</xdr:row>
      <xdr:rowOff>161925</xdr:rowOff>
    </xdr:to>
    <xdr:sp macro="" textlink="">
      <xdr:nvSpPr>
        <xdr:cNvPr id="49" name="Line 112">
          <a:extLst>
            <a:ext uri="{FF2B5EF4-FFF2-40B4-BE49-F238E27FC236}">
              <a16:creationId xmlns:a16="http://schemas.microsoft.com/office/drawing/2014/main" id="{B770B712-AA09-44C0-8833-FB78F11864A3}"/>
            </a:ext>
          </a:extLst>
        </xdr:cNvPr>
        <xdr:cNvSpPr>
          <a:spLocks noChangeShapeType="1"/>
        </xdr:cNvSpPr>
      </xdr:nvSpPr>
      <xdr:spPr bwMode="auto">
        <a:xfrm>
          <a:off x="2638425" y="1235392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66</xdr:row>
      <xdr:rowOff>28575</xdr:rowOff>
    </xdr:from>
    <xdr:to>
      <xdr:col>9</xdr:col>
      <xdr:colOff>104775</xdr:colOff>
      <xdr:row>66</xdr:row>
      <xdr:rowOff>28575</xdr:rowOff>
    </xdr:to>
    <xdr:sp macro="" textlink="">
      <xdr:nvSpPr>
        <xdr:cNvPr id="50" name="Line 113">
          <a:extLst>
            <a:ext uri="{FF2B5EF4-FFF2-40B4-BE49-F238E27FC236}">
              <a16:creationId xmlns:a16="http://schemas.microsoft.com/office/drawing/2014/main" id="{AAFE8CE8-409B-4C95-8153-A6ADB5E9F82D}"/>
            </a:ext>
          </a:extLst>
        </xdr:cNvPr>
        <xdr:cNvSpPr>
          <a:spLocks noChangeShapeType="1"/>
        </xdr:cNvSpPr>
      </xdr:nvSpPr>
      <xdr:spPr bwMode="auto">
        <a:xfrm>
          <a:off x="2638425" y="11706225"/>
          <a:ext cx="36385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85725</xdr:colOff>
      <xdr:row>66</xdr:row>
      <xdr:rowOff>47625</xdr:rowOff>
    </xdr:from>
    <xdr:to>
      <xdr:col>9</xdr:col>
      <xdr:colOff>85725</xdr:colOff>
      <xdr:row>68</xdr:row>
      <xdr:rowOff>66675</xdr:rowOff>
    </xdr:to>
    <xdr:sp macro="" textlink="">
      <xdr:nvSpPr>
        <xdr:cNvPr id="51" name="Line 114">
          <a:extLst>
            <a:ext uri="{FF2B5EF4-FFF2-40B4-BE49-F238E27FC236}">
              <a16:creationId xmlns:a16="http://schemas.microsoft.com/office/drawing/2014/main" id="{2FD2FCD0-8931-4F71-825B-EBDBE5A25F9B}"/>
            </a:ext>
          </a:extLst>
        </xdr:cNvPr>
        <xdr:cNvSpPr>
          <a:spLocks noChangeShapeType="1"/>
        </xdr:cNvSpPr>
      </xdr:nvSpPr>
      <xdr:spPr bwMode="auto">
        <a:xfrm>
          <a:off x="6257925" y="11725275"/>
          <a:ext cx="0" cy="3619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62</xdr:row>
      <xdr:rowOff>123825</xdr:rowOff>
    </xdr:from>
    <xdr:to>
      <xdr:col>8</xdr:col>
      <xdr:colOff>66675</xdr:colOff>
      <xdr:row>66</xdr:row>
      <xdr:rowOff>9525</xdr:rowOff>
    </xdr:to>
    <xdr:sp macro="" textlink="">
      <xdr:nvSpPr>
        <xdr:cNvPr id="52" name="Line 115">
          <a:extLst>
            <a:ext uri="{FF2B5EF4-FFF2-40B4-BE49-F238E27FC236}">
              <a16:creationId xmlns:a16="http://schemas.microsoft.com/office/drawing/2014/main" id="{B0BE9A93-5703-4F75-9F53-EB0A792B739B}"/>
            </a:ext>
          </a:extLst>
        </xdr:cNvPr>
        <xdr:cNvSpPr>
          <a:spLocks noChangeShapeType="1"/>
        </xdr:cNvSpPr>
      </xdr:nvSpPr>
      <xdr:spPr bwMode="auto">
        <a:xfrm>
          <a:off x="5553075" y="11115675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619125</xdr:colOff>
      <xdr:row>54</xdr:row>
      <xdr:rowOff>133350</xdr:rowOff>
    </xdr:from>
    <xdr:to>
      <xdr:col>9</xdr:col>
      <xdr:colOff>238125</xdr:colOff>
      <xdr:row>54</xdr:row>
      <xdr:rowOff>152400</xdr:rowOff>
    </xdr:to>
    <xdr:sp macro="" textlink="">
      <xdr:nvSpPr>
        <xdr:cNvPr id="53" name="Line 116">
          <a:extLst>
            <a:ext uri="{FF2B5EF4-FFF2-40B4-BE49-F238E27FC236}">
              <a16:creationId xmlns:a16="http://schemas.microsoft.com/office/drawing/2014/main" id="{23720568-41DB-4B82-970C-0B2CF1DE397B}"/>
            </a:ext>
          </a:extLst>
        </xdr:cNvPr>
        <xdr:cNvSpPr>
          <a:spLocks noChangeShapeType="1"/>
        </xdr:cNvSpPr>
      </xdr:nvSpPr>
      <xdr:spPr bwMode="auto">
        <a:xfrm flipH="1">
          <a:off x="1990725" y="9753600"/>
          <a:ext cx="44196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</xdr:colOff>
      <xdr:row>3</xdr:row>
      <xdr:rowOff>142874</xdr:rowOff>
    </xdr:from>
    <xdr:to>
      <xdr:col>3</xdr:col>
      <xdr:colOff>590550</xdr:colOff>
      <xdr:row>6</xdr:row>
      <xdr:rowOff>76200</xdr:rowOff>
    </xdr:to>
    <xdr:sp macro="" textlink="">
      <xdr:nvSpPr>
        <xdr:cNvPr id="54" name="Rectangle 4">
          <a:extLst>
            <a:ext uri="{FF2B5EF4-FFF2-40B4-BE49-F238E27FC236}">
              <a16:creationId xmlns:a16="http://schemas.microsoft.com/office/drawing/2014/main" id="{E839ADE6-AE3C-47BF-BDA8-E4B7D6D88916}"/>
            </a:ext>
          </a:extLst>
        </xdr:cNvPr>
        <xdr:cNvSpPr>
          <a:spLocks noChangeArrowheads="1"/>
        </xdr:cNvSpPr>
      </xdr:nvSpPr>
      <xdr:spPr bwMode="auto">
        <a:xfrm>
          <a:off x="1447800" y="1019174"/>
          <a:ext cx="1200150" cy="4762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実証実験事業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５．１４９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76200</xdr:colOff>
      <xdr:row>38</xdr:row>
      <xdr:rowOff>133350</xdr:rowOff>
    </xdr:from>
    <xdr:to>
      <xdr:col>9</xdr:col>
      <xdr:colOff>76200</xdr:colOff>
      <xdr:row>44</xdr:row>
      <xdr:rowOff>114300</xdr:rowOff>
    </xdr:to>
    <xdr:sp macro="" textlink="">
      <xdr:nvSpPr>
        <xdr:cNvPr id="55" name="Line 17">
          <a:extLst>
            <a:ext uri="{FF2B5EF4-FFF2-40B4-BE49-F238E27FC236}">
              <a16:creationId xmlns:a16="http://schemas.microsoft.com/office/drawing/2014/main" id="{C9A60697-1634-426C-B698-F7C419A3FCE4}"/>
            </a:ext>
          </a:extLst>
        </xdr:cNvPr>
        <xdr:cNvSpPr>
          <a:spLocks noChangeShapeType="1"/>
        </xdr:cNvSpPr>
      </xdr:nvSpPr>
      <xdr:spPr bwMode="auto">
        <a:xfrm>
          <a:off x="6248400" y="7010400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457200</xdr:colOff>
      <xdr:row>59</xdr:row>
      <xdr:rowOff>114300</xdr:rowOff>
    </xdr:from>
    <xdr:to>
      <xdr:col>9</xdr:col>
      <xdr:colOff>400050</xdr:colOff>
      <xdr:row>63</xdr:row>
      <xdr:rowOff>0</xdr:rowOff>
    </xdr:to>
    <xdr:sp macro="" textlink="">
      <xdr:nvSpPr>
        <xdr:cNvPr id="56" name="Oval 71">
          <a:extLst>
            <a:ext uri="{FF2B5EF4-FFF2-40B4-BE49-F238E27FC236}">
              <a16:creationId xmlns:a16="http://schemas.microsoft.com/office/drawing/2014/main" id="{555D620D-E9FA-4FA5-9103-8781DBC51998}"/>
            </a:ext>
          </a:extLst>
        </xdr:cNvPr>
        <xdr:cNvSpPr>
          <a:spLocks noChangeArrowheads="1"/>
        </xdr:cNvSpPr>
      </xdr:nvSpPr>
      <xdr:spPr bwMode="auto">
        <a:xfrm>
          <a:off x="4572000" y="10591800"/>
          <a:ext cx="2000250" cy="5715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就業係数・雇用係数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Ｌ１　　 　Ｌ２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207066</xdr:colOff>
      <xdr:row>1</xdr:row>
      <xdr:rowOff>41412</xdr:rowOff>
    </xdr:from>
    <xdr:ext cx="5358848" cy="861392"/>
    <xdr:sp macro="" textlink="">
      <xdr:nvSpPr>
        <xdr:cNvPr id="2" name="Text Box 35">
          <a:extLst>
            <a:ext uri="{FF2B5EF4-FFF2-40B4-BE49-F238E27FC236}">
              <a16:creationId xmlns:a16="http://schemas.microsoft.com/office/drawing/2014/main" id="{4477F677-E11D-4289-B467-B8B63D2960DD}"/>
            </a:ext>
          </a:extLst>
        </xdr:cNvPr>
        <xdr:cNvSpPr txBox="1">
          <a:spLocks noChangeArrowheads="1"/>
        </xdr:cNvSpPr>
      </xdr:nvSpPr>
      <xdr:spPr bwMode="auto">
        <a:xfrm>
          <a:off x="4274241" y="403362"/>
          <a:ext cx="5358848" cy="861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（注）１　基本分類の部門名欄の★印は、次の区分により、生産活動主体分類を示す。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　　　　　★★・・・非市場生産者（一般政府）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　　　　　★・・・・非市場生産者（対家計民間非営利団体）</a:t>
          </a: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/>
            <a:ea typeface="ＭＳ 明朝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　　　　　無印・・・市場生産者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　　　２　Ｐは仮設部門を示す。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27&#20853;&#24235;IO39WS2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27&#23612;&#23822;IO40W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27&#20853;&#24235;IO39WS2_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27&#23612;&#23822;IO40WS2_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27&#20853;&#24235;IO39WS2_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27&#23612;&#23822;IO40WS2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目次"/>
      <sheetName val="利用上の注意"/>
      <sheetName val="最終需要_まとめ"/>
      <sheetName val="部門別まとめ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分析係数表"/>
      <sheetName val="取引基本表"/>
      <sheetName val="投入係数表"/>
      <sheetName val="逆行列係数"/>
      <sheetName val="主要項目"/>
    </sheetNames>
    <sheetDataSet>
      <sheetData sheetId="0"/>
      <sheetData sheetId="1"/>
      <sheetData sheetId="2"/>
      <sheetData sheetId="3">
        <row r="6">
          <cell r="C6">
            <v>4.5230569860206442</v>
          </cell>
          <cell r="D6">
            <v>2.0446497890635889</v>
          </cell>
          <cell r="E6">
            <v>1</v>
          </cell>
          <cell r="F6">
            <v>0</v>
          </cell>
        </row>
        <row r="7">
          <cell r="C7">
            <v>9.1971125653462327E-2</v>
          </cell>
          <cell r="D7">
            <v>6.8433128230294821E-2</v>
          </cell>
          <cell r="E7">
            <v>0</v>
          </cell>
          <cell r="F7">
            <v>0</v>
          </cell>
        </row>
        <row r="8">
          <cell r="C8">
            <v>1.5347238531012191</v>
          </cell>
          <cell r="D8">
            <v>0.7927515324869937</v>
          </cell>
          <cell r="E8">
            <v>0</v>
          </cell>
          <cell r="F8">
            <v>0</v>
          </cell>
        </row>
        <row r="9">
          <cell r="C9">
            <v>9.9681682871685412E-2</v>
          </cell>
          <cell r="D9">
            <v>3.8704885391761444E-2</v>
          </cell>
          <cell r="E9">
            <v>0</v>
          </cell>
          <cell r="F9">
            <v>0</v>
          </cell>
        </row>
        <row r="10">
          <cell r="C10">
            <v>143.15010561149896</v>
          </cell>
          <cell r="D10">
            <v>47.929109379569141</v>
          </cell>
          <cell r="E10">
            <v>5</v>
          </cell>
          <cell r="F10">
            <v>5</v>
          </cell>
        </row>
        <row r="11">
          <cell r="C11">
            <v>9.0751883884881259</v>
          </cell>
          <cell r="D11">
            <v>3.3519112462071243</v>
          </cell>
          <cell r="E11">
            <v>1</v>
          </cell>
          <cell r="F11">
            <v>1</v>
          </cell>
        </row>
        <row r="12">
          <cell r="C12">
            <v>1.4675748642594395</v>
          </cell>
          <cell r="D12">
            <v>0.48033090167915282</v>
          </cell>
          <cell r="E12">
            <v>0</v>
          </cell>
          <cell r="F12">
            <v>0</v>
          </cell>
          <cell r="J12">
            <v>353.78663109358365</v>
          </cell>
        </row>
        <row r="13">
          <cell r="C13">
            <v>1.0697916809435171</v>
          </cell>
          <cell r="D13">
            <v>0.35308912493689903</v>
          </cell>
          <cell r="E13">
            <v>0</v>
          </cell>
          <cell r="F13">
            <v>0</v>
          </cell>
          <cell r="J13">
            <v>94.089849485200602</v>
          </cell>
        </row>
        <row r="14">
          <cell r="C14">
            <v>0.86069393079965373</v>
          </cell>
          <cell r="D14">
            <v>0.14706537046440327</v>
          </cell>
          <cell r="E14">
            <v>0</v>
          </cell>
          <cell r="F14">
            <v>0</v>
          </cell>
          <cell r="J14">
            <v>61.712679974232906</v>
          </cell>
        </row>
        <row r="15">
          <cell r="C15">
            <v>1.2561919900361547</v>
          </cell>
          <cell r="D15">
            <v>0.46473016187549793</v>
          </cell>
          <cell r="E15">
            <v>0</v>
          </cell>
          <cell r="F15">
            <v>0</v>
          </cell>
        </row>
        <row r="16">
          <cell r="C16">
            <v>0.32426411082181084</v>
          </cell>
          <cell r="D16">
            <v>0.15029678199168045</v>
          </cell>
          <cell r="E16">
            <v>0</v>
          </cell>
          <cell r="F16">
            <v>0</v>
          </cell>
        </row>
        <row r="17">
          <cell r="C17">
            <v>0.23757848057876846</v>
          </cell>
          <cell r="D17">
            <v>4.1921858195646318E-2</v>
          </cell>
          <cell r="E17">
            <v>0</v>
          </cell>
          <cell r="F17">
            <v>0</v>
          </cell>
        </row>
        <row r="18">
          <cell r="C18">
            <v>0.17275961203755677</v>
          </cell>
          <cell r="D18">
            <v>4.2735992357486305E-2</v>
          </cell>
          <cell r="E18">
            <v>0</v>
          </cell>
          <cell r="F18">
            <v>0</v>
          </cell>
        </row>
        <row r="19">
          <cell r="C19">
            <v>0.73656415770433159</v>
          </cell>
          <cell r="D19">
            <v>0.31315164769027359</v>
          </cell>
          <cell r="E19">
            <v>0</v>
          </cell>
          <cell r="F19">
            <v>0</v>
          </cell>
        </row>
        <row r="20">
          <cell r="C20">
            <v>0.15848039849361756</v>
          </cell>
          <cell r="D20">
            <v>6.6428017275063686E-2</v>
          </cell>
          <cell r="E20">
            <v>0</v>
          </cell>
          <cell r="F20">
            <v>0</v>
          </cell>
        </row>
        <row r="21">
          <cell r="C21">
            <v>0.17717462179988744</v>
          </cell>
          <cell r="D21">
            <v>7.5261467474070934E-2</v>
          </cell>
          <cell r="E21">
            <v>0</v>
          </cell>
          <cell r="F21">
            <v>0</v>
          </cell>
        </row>
        <row r="22">
          <cell r="C22">
            <v>0.28578870557023295</v>
          </cell>
          <cell r="D22">
            <v>0.10386044418132613</v>
          </cell>
          <cell r="E22">
            <v>0</v>
          </cell>
          <cell r="F22">
            <v>0</v>
          </cell>
        </row>
        <row r="23">
          <cell r="C23">
            <v>0.56142680469010697</v>
          </cell>
          <cell r="D23">
            <v>0.19589809083404131</v>
          </cell>
          <cell r="E23">
            <v>0</v>
          </cell>
          <cell r="F23">
            <v>0</v>
          </cell>
        </row>
        <row r="24">
          <cell r="C24">
            <v>0.50878103407438446</v>
          </cell>
          <cell r="D24">
            <v>0.17388153012802327</v>
          </cell>
          <cell r="E24">
            <v>0</v>
          </cell>
          <cell r="F24">
            <v>0</v>
          </cell>
        </row>
        <row r="25">
          <cell r="C25">
            <v>10.81172075574791</v>
          </cell>
          <cell r="D25">
            <v>3.6266861937574126</v>
          </cell>
          <cell r="E25">
            <v>0</v>
          </cell>
          <cell r="F25">
            <v>0</v>
          </cell>
        </row>
        <row r="26">
          <cell r="C26">
            <v>0.43432024360514521</v>
          </cell>
          <cell r="D26">
            <v>0.13348264421907535</v>
          </cell>
          <cell r="E26">
            <v>0</v>
          </cell>
          <cell r="F26">
            <v>0</v>
          </cell>
        </row>
        <row r="27">
          <cell r="C27">
            <v>16.934123734881222</v>
          </cell>
          <cell r="D27">
            <v>6.8387985273934939</v>
          </cell>
          <cell r="E27">
            <v>1</v>
          </cell>
          <cell r="F27">
            <v>1</v>
          </cell>
        </row>
        <row r="28">
          <cell r="C28">
            <v>1.4563193297086137</v>
          </cell>
          <cell r="D28">
            <v>0.64568001003509246</v>
          </cell>
          <cell r="E28">
            <v>0</v>
          </cell>
          <cell r="F28">
            <v>0</v>
          </cell>
        </row>
        <row r="29">
          <cell r="C29">
            <v>11.851489553105388</v>
          </cell>
          <cell r="D29">
            <v>3.6546346290433265</v>
          </cell>
          <cell r="E29">
            <v>0</v>
          </cell>
          <cell r="F29">
            <v>0</v>
          </cell>
        </row>
        <row r="30">
          <cell r="C30">
            <v>2.1500828743255038</v>
          </cell>
          <cell r="D30">
            <v>1.0101267944714547</v>
          </cell>
          <cell r="E30">
            <v>0</v>
          </cell>
          <cell r="F30">
            <v>0</v>
          </cell>
        </row>
        <row r="31">
          <cell r="C31">
            <v>1.6716938822963097</v>
          </cell>
          <cell r="D31">
            <v>1.0260094482943176</v>
          </cell>
          <cell r="E31">
            <v>0</v>
          </cell>
          <cell r="F31">
            <v>0</v>
          </cell>
        </row>
        <row r="32">
          <cell r="C32">
            <v>114.15547754539037</v>
          </cell>
          <cell r="D32">
            <v>75.677707254390782</v>
          </cell>
          <cell r="E32">
            <v>17</v>
          </cell>
          <cell r="F32">
            <v>16</v>
          </cell>
        </row>
        <row r="33">
          <cell r="C33">
            <v>10.607372595341966</v>
          </cell>
          <cell r="D33">
            <v>6.8428889670557922</v>
          </cell>
          <cell r="E33">
            <v>0</v>
          </cell>
          <cell r="F33">
            <v>0</v>
          </cell>
        </row>
        <row r="34">
          <cell r="C34">
            <v>23.634566208102211</v>
          </cell>
          <cell r="D34">
            <v>19.871495847188033</v>
          </cell>
          <cell r="E34">
            <v>0</v>
          </cell>
          <cell r="F34">
            <v>0</v>
          </cell>
        </row>
        <row r="35">
          <cell r="C35">
            <v>19.621342872730221</v>
          </cell>
          <cell r="D35">
            <v>12.641913543967926</v>
          </cell>
          <cell r="E35">
            <v>1</v>
          </cell>
          <cell r="F35">
            <v>1</v>
          </cell>
        </row>
        <row r="36">
          <cell r="C36">
            <v>8.1181118509749854</v>
          </cell>
          <cell r="D36">
            <v>4.2569024315426383</v>
          </cell>
          <cell r="E36">
            <v>0</v>
          </cell>
          <cell r="F36">
            <v>0</v>
          </cell>
        </row>
        <row r="37">
          <cell r="C37">
            <v>0.77856603136881419</v>
          </cell>
          <cell r="D37">
            <v>0.54597451151065779</v>
          </cell>
          <cell r="E37">
            <v>0</v>
          </cell>
          <cell r="F37">
            <v>0</v>
          </cell>
        </row>
        <row r="38">
          <cell r="C38">
            <v>2.3117456455507348</v>
          </cell>
          <cell r="D38">
            <v>1.6840867093750373</v>
          </cell>
          <cell r="E38">
            <v>0</v>
          </cell>
          <cell r="F38">
            <v>0</v>
          </cell>
        </row>
        <row r="39">
          <cell r="C39">
            <v>3.6879420259536326</v>
          </cell>
          <cell r="D39">
            <v>2.2370354396006302</v>
          </cell>
          <cell r="E39">
            <v>0</v>
          </cell>
          <cell r="F39">
            <v>0</v>
          </cell>
        </row>
        <row r="40">
          <cell r="C40">
            <v>13.183248767347655</v>
          </cell>
          <cell r="D40">
            <v>7.5591744740104758</v>
          </cell>
          <cell r="E40">
            <v>2</v>
          </cell>
          <cell r="F40">
            <v>2</v>
          </cell>
        </row>
        <row r="41">
          <cell r="C41">
            <v>36.684875759056801</v>
          </cell>
          <cell r="D41">
            <v>21.905129175493883</v>
          </cell>
          <cell r="E41">
            <v>4</v>
          </cell>
          <cell r="F41">
            <v>4</v>
          </cell>
        </row>
        <row r="42">
          <cell r="C42">
            <v>62.108560635749782</v>
          </cell>
          <cell r="D42">
            <v>31.589831198702928</v>
          </cell>
          <cell r="E42">
            <v>8</v>
          </cell>
          <cell r="F42">
            <v>7</v>
          </cell>
        </row>
        <row r="43">
          <cell r="C43">
            <v>0.76637527245442894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2.3348871092937169</v>
          </cell>
          <cell r="D44">
            <v>0.99900901409265008</v>
          </cell>
          <cell r="E44">
            <v>0</v>
          </cell>
          <cell r="F44">
            <v>0</v>
          </cell>
        </row>
        <row r="45">
          <cell r="C45">
            <v>509.59462073242895</v>
          </cell>
          <cell r="D45">
            <v>259.58077816417807</v>
          </cell>
          <cell r="E45">
            <v>40</v>
          </cell>
          <cell r="F45">
            <v>37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目次"/>
      <sheetName val="利用上の注意"/>
      <sheetName val="最終需要_まとめ"/>
      <sheetName val="部門別まとめ"/>
      <sheetName val="観光ｲﾍﾞﾝﾄ需要"/>
      <sheetName val="商業運輸ﾏｰｼﾞﾝ"/>
      <sheetName val="雇用表"/>
      <sheetName val="分析係数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取引基本表"/>
      <sheetName val="投入係数表"/>
      <sheetName val="逆行列係数"/>
      <sheetName val="基本表"/>
    </sheetNames>
    <sheetDataSet>
      <sheetData sheetId="0"/>
      <sheetData sheetId="1"/>
      <sheetData sheetId="2"/>
      <sheetData sheetId="3">
        <row r="6">
          <cell r="C6">
            <v>0.2538128545052446</v>
          </cell>
          <cell r="D6">
            <v>0.14172040708755873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1.778457224068708E-3</v>
          </cell>
          <cell r="D9">
            <v>7.1361293003383897E-4</v>
          </cell>
          <cell r="E9">
            <v>0</v>
          </cell>
          <cell r="F9">
            <v>0</v>
          </cell>
        </row>
        <row r="10">
          <cell r="C10">
            <v>132.26460851644242</v>
          </cell>
          <cell r="D10">
            <v>39.712444949971498</v>
          </cell>
          <cell r="E10">
            <v>5</v>
          </cell>
          <cell r="F10">
            <v>5</v>
          </cell>
        </row>
        <row r="11">
          <cell r="C11">
            <v>8.7628998238283913</v>
          </cell>
          <cell r="D11">
            <v>3.3388054141592138</v>
          </cell>
          <cell r="E11">
            <v>4</v>
          </cell>
          <cell r="F11">
            <v>3</v>
          </cell>
        </row>
        <row r="12">
          <cell r="C12">
            <v>1.8542364015300645</v>
          </cell>
          <cell r="D12">
            <v>0.55781029948504102</v>
          </cell>
          <cell r="E12">
            <v>0</v>
          </cell>
          <cell r="F12">
            <v>0</v>
          </cell>
          <cell r="J12">
            <v>353.78663109358365</v>
          </cell>
        </row>
        <row r="13">
          <cell r="C13">
            <v>0.11558593435723627</v>
          </cell>
          <cell r="D13">
            <v>3.7105920656214979E-2</v>
          </cell>
          <cell r="E13">
            <v>0</v>
          </cell>
          <cell r="F13">
            <v>0</v>
          </cell>
          <cell r="J13">
            <v>52.336866385699899</v>
          </cell>
        </row>
        <row r="14">
          <cell r="C14">
            <v>3.921301876363862E-2</v>
          </cell>
          <cell r="D14">
            <v>6.8691018947905236E-3</v>
          </cell>
          <cell r="E14">
            <v>0</v>
          </cell>
          <cell r="F14">
            <v>0</v>
          </cell>
          <cell r="J14">
            <v>62.3793498442705</v>
          </cell>
        </row>
        <row r="15">
          <cell r="C15">
            <v>0.47537038014418281</v>
          </cell>
          <cell r="D15">
            <v>0.16242706585048861</v>
          </cell>
          <cell r="E15">
            <v>0</v>
          </cell>
          <cell r="F15">
            <v>0</v>
          </cell>
        </row>
        <row r="16">
          <cell r="C16">
            <v>0.17062582511243127</v>
          </cell>
          <cell r="D16">
            <v>8.024984661184334E-2</v>
          </cell>
          <cell r="E16">
            <v>0</v>
          </cell>
          <cell r="F16">
            <v>0</v>
          </cell>
        </row>
        <row r="17">
          <cell r="C17">
            <v>6.4053103518917465E-2</v>
          </cell>
          <cell r="D17">
            <v>1.0862582877932939E-2</v>
          </cell>
          <cell r="E17">
            <v>0</v>
          </cell>
          <cell r="F17">
            <v>0</v>
          </cell>
        </row>
        <row r="18">
          <cell r="C18">
            <v>0.16658802110456764</v>
          </cell>
          <cell r="D18">
            <v>4.3155039006859519E-2</v>
          </cell>
          <cell r="E18">
            <v>0</v>
          </cell>
          <cell r="F18">
            <v>0</v>
          </cell>
        </row>
        <row r="19">
          <cell r="C19">
            <v>0.82300296603271561</v>
          </cell>
          <cell r="D19">
            <v>0.34183441139776971</v>
          </cell>
          <cell r="E19">
            <v>0</v>
          </cell>
          <cell r="F19">
            <v>0</v>
          </cell>
        </row>
        <row r="20">
          <cell r="C20">
            <v>5.6360925395721156E-2</v>
          </cell>
          <cell r="D20">
            <v>2.36386369014123E-2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0.10156595388894969</v>
          </cell>
          <cell r="D22">
            <v>3.6990069626222415E-2</v>
          </cell>
          <cell r="E22">
            <v>0</v>
          </cell>
          <cell r="F22">
            <v>0</v>
          </cell>
        </row>
        <row r="23">
          <cell r="C23">
            <v>3.9122404242256381E-2</v>
          </cell>
          <cell r="D23">
            <v>1.3531634746094305E-2</v>
          </cell>
          <cell r="E23">
            <v>0</v>
          </cell>
          <cell r="F23">
            <v>0</v>
          </cell>
        </row>
        <row r="24">
          <cell r="C24">
            <v>0.58763316871888427</v>
          </cell>
          <cell r="D24">
            <v>0.20357290567152828</v>
          </cell>
          <cell r="E24">
            <v>0</v>
          </cell>
          <cell r="F24">
            <v>0</v>
          </cell>
        </row>
        <row r="25">
          <cell r="C25">
            <v>15.150748788281966</v>
          </cell>
          <cell r="D25">
            <v>5.2761905996756671</v>
          </cell>
          <cell r="E25">
            <v>0</v>
          </cell>
          <cell r="F25">
            <v>0</v>
          </cell>
        </row>
        <row r="26">
          <cell r="C26">
            <v>0.27903607792988544</v>
          </cell>
          <cell r="D26">
            <v>9.4529557331787611E-2</v>
          </cell>
          <cell r="E26">
            <v>0</v>
          </cell>
          <cell r="F26">
            <v>0</v>
          </cell>
        </row>
        <row r="27">
          <cell r="C27">
            <v>16.485802425858708</v>
          </cell>
          <cell r="D27">
            <v>7.2476055448174987</v>
          </cell>
          <cell r="E27">
            <v>1</v>
          </cell>
          <cell r="F27">
            <v>1</v>
          </cell>
        </row>
        <row r="28">
          <cell r="C28">
            <v>1.2484719913158773</v>
          </cell>
          <cell r="D28">
            <v>0.55257377337457547</v>
          </cell>
          <cell r="E28">
            <v>0</v>
          </cell>
          <cell r="F28">
            <v>0</v>
          </cell>
        </row>
        <row r="29">
          <cell r="C29">
            <v>6.6195720819070036</v>
          </cell>
          <cell r="D29">
            <v>2.0610960517052668</v>
          </cell>
          <cell r="E29">
            <v>0</v>
          </cell>
          <cell r="F29">
            <v>0</v>
          </cell>
        </row>
        <row r="30">
          <cell r="C30">
            <v>2.1099572507680255</v>
          </cell>
          <cell r="D30">
            <v>0.99241315055610746</v>
          </cell>
          <cell r="E30">
            <v>0</v>
          </cell>
          <cell r="F30">
            <v>0</v>
          </cell>
        </row>
        <row r="31">
          <cell r="C31">
            <v>1.6508465779791011</v>
          </cell>
          <cell r="D31">
            <v>1.0152350915847577</v>
          </cell>
          <cell r="E31">
            <v>0</v>
          </cell>
          <cell r="F31">
            <v>0</v>
          </cell>
        </row>
        <row r="32">
          <cell r="C32">
            <v>113.40623482032669</v>
          </cell>
          <cell r="D32">
            <v>75.281110215948672</v>
          </cell>
          <cell r="E32">
            <v>16</v>
          </cell>
          <cell r="F32">
            <v>13</v>
          </cell>
        </row>
        <row r="33">
          <cell r="C33">
            <v>9.5879692954855305</v>
          </cell>
          <cell r="D33">
            <v>6.1996887251532682</v>
          </cell>
          <cell r="E33">
            <v>0</v>
          </cell>
          <cell r="F33">
            <v>0</v>
          </cell>
        </row>
        <row r="34">
          <cell r="C34">
            <v>23.820721496461356</v>
          </cell>
          <cell r="D34">
            <v>19.585049347806969</v>
          </cell>
          <cell r="E34">
            <v>0</v>
          </cell>
          <cell r="F34">
            <v>0</v>
          </cell>
        </row>
        <row r="35">
          <cell r="C35">
            <v>19.577253177775557</v>
          </cell>
          <cell r="D35">
            <v>13.654304012262791</v>
          </cell>
          <cell r="E35">
            <v>1</v>
          </cell>
          <cell r="F35">
            <v>1</v>
          </cell>
        </row>
        <row r="36">
          <cell r="C36">
            <v>4.4019927516131654</v>
          </cell>
          <cell r="D36">
            <v>2.3388690935250742</v>
          </cell>
          <cell r="E36">
            <v>0</v>
          </cell>
          <cell r="F36">
            <v>0</v>
          </cell>
        </row>
        <row r="37">
          <cell r="C37">
            <v>0.31977674080366436</v>
          </cell>
          <cell r="D37">
            <v>0.22464230535401566</v>
          </cell>
          <cell r="E37">
            <v>0</v>
          </cell>
          <cell r="F37">
            <v>0</v>
          </cell>
        </row>
        <row r="38">
          <cell r="C38">
            <v>2.8250154972172865</v>
          </cell>
          <cell r="D38">
            <v>1.8620602294199795</v>
          </cell>
          <cell r="E38">
            <v>0</v>
          </cell>
          <cell r="F38">
            <v>0</v>
          </cell>
        </row>
        <row r="39">
          <cell r="C39">
            <v>5.5576321764188856</v>
          </cell>
          <cell r="D39">
            <v>3.3496635194034012</v>
          </cell>
          <cell r="E39">
            <v>0</v>
          </cell>
          <cell r="F39">
            <v>0</v>
          </cell>
        </row>
        <row r="40">
          <cell r="C40">
            <v>12.04907446285768</v>
          </cell>
          <cell r="D40">
            <v>6.9347546075980384</v>
          </cell>
          <cell r="E40">
            <v>2</v>
          </cell>
          <cell r="F40">
            <v>1</v>
          </cell>
        </row>
        <row r="41">
          <cell r="C41">
            <v>24.85968084915444</v>
          </cell>
          <cell r="D41">
            <v>14.321994850446778</v>
          </cell>
          <cell r="E41">
            <v>1</v>
          </cell>
          <cell r="F41">
            <v>1</v>
          </cell>
        </row>
        <row r="42">
          <cell r="C42">
            <v>41.146183203870521</v>
          </cell>
          <cell r="D42">
            <v>16.298173782856175</v>
          </cell>
          <cell r="E42">
            <v>4</v>
          </cell>
          <cell r="F42">
            <v>3</v>
          </cell>
        </row>
        <row r="43">
          <cell r="C43">
            <v>21.078007515126767</v>
          </cell>
          <cell r="D43">
            <v>14.352439614055179</v>
          </cell>
          <cell r="E43">
            <v>4</v>
          </cell>
          <cell r="F43">
            <v>3</v>
          </cell>
        </row>
        <row r="44">
          <cell r="C44">
            <v>0.41914498472302619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0.13349593912902588</v>
          </cell>
          <cell r="D45">
            <v>5.7074619872409665E-2</v>
          </cell>
          <cell r="E45">
            <v>0</v>
          </cell>
          <cell r="F45">
            <v>0</v>
          </cell>
        </row>
        <row r="46">
          <cell r="C46">
            <v>468.50307585981392</v>
          </cell>
          <cell r="D46">
            <v>236.41120059162293</v>
          </cell>
          <cell r="E46">
            <v>38</v>
          </cell>
          <cell r="F46">
            <v>31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目次"/>
      <sheetName val="利用上の注意"/>
      <sheetName val="最終需要_まとめ"/>
      <sheetName val="部門別まとめ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分析係数表"/>
      <sheetName val="取引基本表"/>
      <sheetName val="投入係数表"/>
      <sheetName val="逆行列係数"/>
      <sheetName val="主要項目"/>
    </sheetNames>
    <sheetDataSet>
      <sheetData sheetId="0"/>
      <sheetData sheetId="1"/>
      <sheetData sheetId="2"/>
      <sheetData sheetId="3">
        <row r="6">
          <cell r="C6">
            <v>7.6394440921893612</v>
          </cell>
          <cell r="D6">
            <v>3.453413874716714</v>
          </cell>
          <cell r="E6">
            <v>2</v>
          </cell>
          <cell r="F6">
            <v>0</v>
          </cell>
        </row>
        <row r="7">
          <cell r="C7">
            <v>0.14893766381883888</v>
          </cell>
          <cell r="D7">
            <v>0.11082032729313938</v>
          </cell>
          <cell r="E7">
            <v>0</v>
          </cell>
          <cell r="F7">
            <v>0</v>
          </cell>
        </row>
        <row r="8">
          <cell r="C8">
            <v>2.5750099777289446</v>
          </cell>
          <cell r="D8">
            <v>1.3301045017896709</v>
          </cell>
          <cell r="E8">
            <v>0</v>
          </cell>
          <cell r="F8">
            <v>0</v>
          </cell>
        </row>
        <row r="9">
          <cell r="C9">
            <v>0.16155940875231817</v>
          </cell>
          <cell r="D9">
            <v>6.2731067730553147E-2</v>
          </cell>
          <cell r="E9">
            <v>0</v>
          </cell>
          <cell r="F9">
            <v>0</v>
          </cell>
        </row>
        <row r="10">
          <cell r="C10">
            <v>243.38891246204079</v>
          </cell>
          <cell r="D10">
            <v>81.490780306001241</v>
          </cell>
          <cell r="E10">
            <v>9</v>
          </cell>
          <cell r="F10">
            <v>8</v>
          </cell>
        </row>
        <row r="11">
          <cell r="C11">
            <v>15.438077491116827</v>
          </cell>
          <cell r="D11">
            <v>5.7020376158728219</v>
          </cell>
          <cell r="E11">
            <v>3</v>
          </cell>
          <cell r="F11">
            <v>2</v>
          </cell>
        </row>
        <row r="12">
          <cell r="C12">
            <v>2.3891158172082325</v>
          </cell>
          <cell r="D12">
            <v>0.78194726732025066</v>
          </cell>
          <cell r="E12">
            <v>0</v>
          </cell>
          <cell r="F12">
            <v>0</v>
          </cell>
          <cell r="J12">
            <v>564.77994378716721</v>
          </cell>
        </row>
        <row r="13">
          <cell r="C13">
            <v>1.746657881630739</v>
          </cell>
          <cell r="D13">
            <v>0.5764915861424591</v>
          </cell>
          <cell r="E13">
            <v>0</v>
          </cell>
          <cell r="F13">
            <v>0</v>
          </cell>
          <cell r="J13">
            <v>150.97575527384336</v>
          </cell>
        </row>
        <row r="14">
          <cell r="C14">
            <v>1.3935665222797868</v>
          </cell>
          <cell r="D14">
            <v>0.23811644247968169</v>
          </cell>
          <cell r="E14">
            <v>0</v>
          </cell>
          <cell r="F14">
            <v>0</v>
          </cell>
          <cell r="J14">
            <v>97.360601770908403</v>
          </cell>
        </row>
        <row r="15">
          <cell r="C15">
            <v>2.006823033040054</v>
          </cell>
          <cell r="D15">
            <v>0.74242727258063435</v>
          </cell>
          <cell r="E15">
            <v>0</v>
          </cell>
          <cell r="F15">
            <v>0</v>
          </cell>
        </row>
        <row r="16">
          <cell r="C16">
            <v>0.52918032399448223</v>
          </cell>
          <cell r="D16">
            <v>0.24527567848355258</v>
          </cell>
          <cell r="E16">
            <v>0</v>
          </cell>
          <cell r="F16">
            <v>0</v>
          </cell>
        </row>
        <row r="17">
          <cell r="C17">
            <v>0.34818389811290873</v>
          </cell>
          <cell r="D17">
            <v>6.1438712660919173E-2</v>
          </cell>
          <cell r="E17">
            <v>0</v>
          </cell>
          <cell r="F17">
            <v>0</v>
          </cell>
        </row>
        <row r="18">
          <cell r="C18">
            <v>0.24296253425150896</v>
          </cell>
          <cell r="D18">
            <v>6.0102270921230973E-2</v>
          </cell>
          <cell r="E18">
            <v>0</v>
          </cell>
          <cell r="F18">
            <v>0</v>
          </cell>
        </row>
        <row r="19">
          <cell r="C19">
            <v>1.1718161008496994</v>
          </cell>
          <cell r="D19">
            <v>0.49819983627057951</v>
          </cell>
          <cell r="E19">
            <v>0</v>
          </cell>
          <cell r="F19">
            <v>0</v>
          </cell>
        </row>
        <row r="20">
          <cell r="C20">
            <v>0.21722133552593034</v>
          </cell>
          <cell r="D20">
            <v>9.1049636207281653E-2</v>
          </cell>
          <cell r="E20">
            <v>0</v>
          </cell>
          <cell r="F20">
            <v>0</v>
          </cell>
        </row>
        <row r="21">
          <cell r="C21">
            <v>0.24125234243547872</v>
          </cell>
          <cell r="D21">
            <v>0.10248084708067788</v>
          </cell>
          <cell r="E21">
            <v>0</v>
          </cell>
          <cell r="F21">
            <v>0</v>
          </cell>
        </row>
        <row r="22">
          <cell r="C22">
            <v>0.42304921246276406</v>
          </cell>
          <cell r="D22">
            <v>0.15374323148730953</v>
          </cell>
          <cell r="E22">
            <v>0</v>
          </cell>
          <cell r="F22">
            <v>0</v>
          </cell>
        </row>
        <row r="23">
          <cell r="C23">
            <v>0.61971637432895732</v>
          </cell>
          <cell r="D23">
            <v>0.21623701179826496</v>
          </cell>
          <cell r="E23">
            <v>0</v>
          </cell>
          <cell r="F23">
            <v>0</v>
          </cell>
        </row>
        <row r="24">
          <cell r="C24">
            <v>0.72539148744472826</v>
          </cell>
          <cell r="D24">
            <v>0.24791054172882449</v>
          </cell>
          <cell r="E24">
            <v>0</v>
          </cell>
          <cell r="F24">
            <v>0</v>
          </cell>
        </row>
        <row r="25">
          <cell r="C25">
            <v>10.926485933604511</v>
          </cell>
          <cell r="D25">
            <v>3.6651830524406508</v>
          </cell>
          <cell r="E25">
            <v>0</v>
          </cell>
          <cell r="F25">
            <v>0</v>
          </cell>
        </row>
        <row r="26">
          <cell r="C26">
            <v>0.64858894429292224</v>
          </cell>
          <cell r="D26">
            <v>0.19933532588038036</v>
          </cell>
          <cell r="E26">
            <v>0</v>
          </cell>
          <cell r="F26">
            <v>0</v>
          </cell>
        </row>
        <row r="27">
          <cell r="C27">
            <v>28.681436199510795</v>
          </cell>
          <cell r="D27">
            <v>11.582917824128007</v>
          </cell>
          <cell r="E27">
            <v>2</v>
          </cell>
          <cell r="F27">
            <v>2</v>
          </cell>
        </row>
        <row r="28">
          <cell r="C28">
            <v>2.3290512445556457</v>
          </cell>
          <cell r="D28">
            <v>1.0326181904471632</v>
          </cell>
          <cell r="E28">
            <v>0</v>
          </cell>
          <cell r="F28">
            <v>0</v>
          </cell>
        </row>
        <row r="29">
          <cell r="C29">
            <v>19.214987784199945</v>
          </cell>
          <cell r="D29">
            <v>5.9253108597122468</v>
          </cell>
          <cell r="E29">
            <v>0</v>
          </cell>
          <cell r="F29">
            <v>0</v>
          </cell>
        </row>
        <row r="30">
          <cell r="C30">
            <v>3.4303507685420684</v>
          </cell>
          <cell r="D30">
            <v>1.6116072859875759</v>
          </cell>
          <cell r="E30">
            <v>0</v>
          </cell>
          <cell r="F30">
            <v>0</v>
          </cell>
        </row>
        <row r="31">
          <cell r="C31">
            <v>2.6365169638497075</v>
          </cell>
          <cell r="D31">
            <v>1.6181738439948221</v>
          </cell>
          <cell r="E31">
            <v>0</v>
          </cell>
          <cell r="F31">
            <v>0</v>
          </cell>
        </row>
        <row r="32">
          <cell r="C32">
            <v>190.48707278413625</v>
          </cell>
          <cell r="D32">
            <v>126.2806239338955</v>
          </cell>
          <cell r="E32">
            <v>30</v>
          </cell>
          <cell r="F32">
            <v>28</v>
          </cell>
        </row>
        <row r="33">
          <cell r="C33">
            <v>16.374092448190758</v>
          </cell>
          <cell r="D33">
            <v>10.563039579516525</v>
          </cell>
          <cell r="E33">
            <v>0</v>
          </cell>
          <cell r="F33">
            <v>0</v>
          </cell>
        </row>
        <row r="34">
          <cell r="C34">
            <v>37.410687808612288</v>
          </cell>
          <cell r="D34">
            <v>31.454198096279782</v>
          </cell>
          <cell r="E34">
            <v>0</v>
          </cell>
          <cell r="F34">
            <v>0</v>
          </cell>
        </row>
        <row r="35">
          <cell r="C35">
            <v>32.248286549062129</v>
          </cell>
          <cell r="D35">
            <v>20.777377631015344</v>
          </cell>
          <cell r="E35">
            <v>1</v>
          </cell>
          <cell r="F35">
            <v>1</v>
          </cell>
        </row>
        <row r="36">
          <cell r="C36">
            <v>11.330061451047868</v>
          </cell>
          <cell r="D36">
            <v>5.9411556561271883</v>
          </cell>
          <cell r="E36">
            <v>0</v>
          </cell>
          <cell r="F36">
            <v>0</v>
          </cell>
        </row>
        <row r="37">
          <cell r="C37">
            <v>1.2538724482689245</v>
          </cell>
          <cell r="D37">
            <v>0.87928623887779822</v>
          </cell>
          <cell r="E37">
            <v>0</v>
          </cell>
          <cell r="F37">
            <v>0</v>
          </cell>
        </row>
        <row r="38">
          <cell r="C38">
            <v>3.6352313092234221</v>
          </cell>
          <cell r="D38">
            <v>2.6482345690365547</v>
          </cell>
          <cell r="E38">
            <v>0</v>
          </cell>
          <cell r="F38">
            <v>0</v>
          </cell>
        </row>
        <row r="39">
          <cell r="C39">
            <v>5.819900529067727</v>
          </cell>
          <cell r="D39">
            <v>3.5302408895943556</v>
          </cell>
          <cell r="E39">
            <v>0</v>
          </cell>
          <cell r="F39">
            <v>0</v>
          </cell>
        </row>
        <row r="40">
          <cell r="C40">
            <v>14.007757086052429</v>
          </cell>
          <cell r="D40">
            <v>8.0319412666541368</v>
          </cell>
          <cell r="E40">
            <v>2</v>
          </cell>
          <cell r="F40">
            <v>2</v>
          </cell>
        </row>
        <row r="41">
          <cell r="C41">
            <v>49.936238612089262</v>
          </cell>
          <cell r="D41">
            <v>29.817731005019084</v>
          </cell>
          <cell r="E41">
            <v>6</v>
          </cell>
          <cell r="F41">
            <v>5</v>
          </cell>
        </row>
        <row r="42">
          <cell r="C42">
            <v>96.362931560857618</v>
          </cell>
          <cell r="D42">
            <v>49.012385903972678</v>
          </cell>
          <cell r="E42">
            <v>13</v>
          </cell>
          <cell r="F42">
            <v>11</v>
          </cell>
        </row>
        <row r="43">
          <cell r="C43">
            <v>1.1939698259212934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3.787362801032903</v>
          </cell>
          <cell r="D44">
            <v>1.6204678859251431</v>
          </cell>
          <cell r="E44">
            <v>0</v>
          </cell>
          <cell r="F44">
            <v>0</v>
          </cell>
        </row>
        <row r="45">
          <cell r="C45">
            <v>813.12176101133059</v>
          </cell>
          <cell r="D45">
            <v>412.35713706707077</v>
          </cell>
          <cell r="E45">
            <v>68</v>
          </cell>
          <cell r="F45">
            <v>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目次"/>
      <sheetName val="利用上の注意"/>
      <sheetName val="最終需要_まとめ"/>
      <sheetName val="部門別まとめ"/>
      <sheetName val="観光ｲﾍﾞﾝﾄ需要"/>
      <sheetName val="商業運輸ﾏｰｼﾞﾝ"/>
      <sheetName val="雇用表"/>
      <sheetName val="分析係数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取引基本表"/>
      <sheetName val="投入係数表"/>
      <sheetName val="逆行列係数"/>
      <sheetName val="基本表"/>
    </sheetNames>
    <sheetDataSet>
      <sheetData sheetId="0"/>
      <sheetData sheetId="1"/>
      <sheetData sheetId="2"/>
      <sheetData sheetId="3">
        <row r="6">
          <cell r="C6">
            <v>0.43080034413480778</v>
          </cell>
          <cell r="D6">
            <v>0.2405441610246884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2.8896421330004661E-3</v>
          </cell>
          <cell r="D9">
            <v>1.1594802289155476E-3</v>
          </cell>
          <cell r="E9">
            <v>0</v>
          </cell>
          <cell r="F9">
            <v>0</v>
          </cell>
        </row>
        <row r="10">
          <cell r="C10">
            <v>225.4154705055</v>
          </cell>
          <cell r="D10">
            <v>67.680988616155432</v>
          </cell>
          <cell r="E10">
            <v>8</v>
          </cell>
          <cell r="F10">
            <v>8</v>
          </cell>
        </row>
        <row r="11">
          <cell r="C11">
            <v>14.9333661307559</v>
          </cell>
          <cell r="D11">
            <v>5.6898520685366725</v>
          </cell>
          <cell r="E11">
            <v>7</v>
          </cell>
          <cell r="F11">
            <v>5</v>
          </cell>
        </row>
        <row r="12">
          <cell r="C12">
            <v>3.021539874437436</v>
          </cell>
          <cell r="D12">
            <v>0.9089704316424575</v>
          </cell>
          <cell r="E12">
            <v>0</v>
          </cell>
          <cell r="F12">
            <v>0</v>
          </cell>
          <cell r="J12">
            <v>564.77994378716744</v>
          </cell>
        </row>
        <row r="13">
          <cell r="C13">
            <v>0.18708657959597993</v>
          </cell>
          <cell r="D13">
            <v>6.0059381938945E-2</v>
          </cell>
          <cell r="E13">
            <v>0</v>
          </cell>
          <cell r="F13">
            <v>0</v>
          </cell>
          <cell r="J13">
            <v>83.682801943037219</v>
          </cell>
        </row>
        <row r="14">
          <cell r="C14">
            <v>6.3213830497257414E-2</v>
          </cell>
          <cell r="D14">
            <v>1.1073420423533488E-2</v>
          </cell>
          <cell r="E14">
            <v>0</v>
          </cell>
          <cell r="F14">
            <v>0</v>
          </cell>
          <cell r="J14">
            <v>98.402315017519726</v>
          </cell>
        </row>
        <row r="15">
          <cell r="C15">
            <v>0.75153360291289495</v>
          </cell>
          <cell r="D15">
            <v>0.25678797650826146</v>
          </cell>
          <cell r="E15">
            <v>0</v>
          </cell>
          <cell r="F15">
            <v>0</v>
          </cell>
        </row>
        <row r="16">
          <cell r="C16">
            <v>0.27250984481042767</v>
          </cell>
          <cell r="D16">
            <v>0.12816860069010011</v>
          </cell>
          <cell r="E16">
            <v>0</v>
          </cell>
          <cell r="F16">
            <v>0</v>
          </cell>
        </row>
        <row r="17">
          <cell r="C17">
            <v>9.2125922994679005E-2</v>
          </cell>
          <cell r="D17">
            <v>1.5623372151518213E-2</v>
          </cell>
          <cell r="E17">
            <v>0</v>
          </cell>
          <cell r="F17">
            <v>0</v>
          </cell>
        </row>
        <row r="18">
          <cell r="C18">
            <v>0.22941514579789088</v>
          </cell>
          <cell r="D18">
            <v>5.9430561093332335E-2</v>
          </cell>
          <cell r="E18">
            <v>0</v>
          </cell>
          <cell r="F18">
            <v>0</v>
          </cell>
        </row>
        <row r="19">
          <cell r="C19">
            <v>1.2635459624032557</v>
          </cell>
          <cell r="D19">
            <v>0.52481401423646368</v>
          </cell>
          <cell r="E19">
            <v>0</v>
          </cell>
          <cell r="F19">
            <v>0</v>
          </cell>
        </row>
        <row r="20">
          <cell r="C20">
            <v>7.208154578372078E-2</v>
          </cell>
          <cell r="D20">
            <v>3.0232106306105132E-2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0.14539256570011838</v>
          </cell>
          <cell r="D22">
            <v>5.2951613433993738E-2</v>
          </cell>
          <cell r="E22">
            <v>0</v>
          </cell>
          <cell r="F22">
            <v>0</v>
          </cell>
        </row>
        <row r="23">
          <cell r="C23">
            <v>4.672846304346788E-2</v>
          </cell>
          <cell r="D23">
            <v>1.6162414002859476E-2</v>
          </cell>
          <cell r="E23">
            <v>0</v>
          </cell>
          <cell r="F23">
            <v>0</v>
          </cell>
        </row>
        <row r="24">
          <cell r="C24">
            <v>0.82814688439027395</v>
          </cell>
          <cell r="D24">
            <v>0.28689372307845612</v>
          </cell>
          <cell r="E24">
            <v>0</v>
          </cell>
          <cell r="F24">
            <v>0</v>
          </cell>
        </row>
        <row r="25">
          <cell r="C25">
            <v>17.736140137000785</v>
          </cell>
          <cell r="D25">
            <v>6.1765432965102551</v>
          </cell>
          <cell r="E25">
            <v>0</v>
          </cell>
          <cell r="F25">
            <v>0</v>
          </cell>
        </row>
        <row r="26">
          <cell r="C26">
            <v>0.40182330379000575</v>
          </cell>
          <cell r="D26">
            <v>0.13612640815002461</v>
          </cell>
          <cell r="E26">
            <v>0</v>
          </cell>
          <cell r="F26">
            <v>0</v>
          </cell>
        </row>
        <row r="27">
          <cell r="C27">
            <v>27.971466234240417</v>
          </cell>
          <cell r="D27">
            <v>12.297014639576858</v>
          </cell>
          <cell r="E27">
            <v>2</v>
          </cell>
          <cell r="F27">
            <v>1</v>
          </cell>
        </row>
        <row r="28">
          <cell r="C28">
            <v>1.9817082046557244</v>
          </cell>
          <cell r="D28">
            <v>0.87710416252094503</v>
          </cell>
          <cell r="E28">
            <v>0</v>
          </cell>
          <cell r="F28">
            <v>0</v>
          </cell>
        </row>
        <row r="29">
          <cell r="C29">
            <v>10.769615959890718</v>
          </cell>
          <cell r="D29">
            <v>3.3532700692214665</v>
          </cell>
          <cell r="E29">
            <v>0</v>
          </cell>
          <cell r="F29">
            <v>0</v>
          </cell>
        </row>
        <row r="30">
          <cell r="C30">
            <v>3.3806739562901615</v>
          </cell>
          <cell r="D30">
            <v>1.5900915958101367</v>
          </cell>
          <cell r="E30">
            <v>0</v>
          </cell>
          <cell r="F30">
            <v>0</v>
          </cell>
        </row>
        <row r="31">
          <cell r="C31">
            <v>2.6412709000385552</v>
          </cell>
          <cell r="D31">
            <v>1.624324719128893</v>
          </cell>
          <cell r="E31">
            <v>0</v>
          </cell>
          <cell r="F31">
            <v>0</v>
          </cell>
        </row>
        <row r="32">
          <cell r="C32">
            <v>189.48716690213178</v>
          </cell>
          <cell r="D32">
            <v>125.78500925162938</v>
          </cell>
          <cell r="E32">
            <v>28</v>
          </cell>
          <cell r="F32">
            <v>23</v>
          </cell>
        </row>
        <row r="33">
          <cell r="C33">
            <v>14.739748486267784</v>
          </cell>
          <cell r="D33">
            <v>9.5308870612399872</v>
          </cell>
          <cell r="E33">
            <v>0</v>
          </cell>
          <cell r="F33">
            <v>0</v>
          </cell>
        </row>
        <row r="34">
          <cell r="C34">
            <v>37.640262787452606</v>
          </cell>
          <cell r="D34">
            <v>30.947274383195868</v>
          </cell>
          <cell r="E34">
            <v>0</v>
          </cell>
          <cell r="F34">
            <v>0</v>
          </cell>
        </row>
        <row r="35">
          <cell r="C35">
            <v>32.159829186356717</v>
          </cell>
          <cell r="D35">
            <v>22.430117274646744</v>
          </cell>
          <cell r="E35">
            <v>1</v>
          </cell>
          <cell r="F35">
            <v>1</v>
          </cell>
        </row>
        <row r="36">
          <cell r="C36">
            <v>5.6317506530073809</v>
          </cell>
          <cell r="D36">
            <v>2.9922647055544567</v>
          </cell>
          <cell r="E36">
            <v>0</v>
          </cell>
          <cell r="F36">
            <v>0</v>
          </cell>
        </row>
        <row r="37">
          <cell r="C37">
            <v>0.50566741260950787</v>
          </cell>
          <cell r="D37">
            <v>0.35523000523901266</v>
          </cell>
          <cell r="E37">
            <v>0</v>
          </cell>
          <cell r="F37">
            <v>0</v>
          </cell>
        </row>
        <row r="38">
          <cell r="C38">
            <v>4.4420280519717812</v>
          </cell>
          <cell r="D38">
            <v>2.9278861590996685</v>
          </cell>
          <cell r="E38">
            <v>0</v>
          </cell>
          <cell r="F38">
            <v>0</v>
          </cell>
        </row>
        <row r="39">
          <cell r="C39">
            <v>8.7684653715568146</v>
          </cell>
          <cell r="D39">
            <v>5.2848780998640352</v>
          </cell>
          <cell r="E39">
            <v>0</v>
          </cell>
          <cell r="F39">
            <v>0</v>
          </cell>
        </row>
        <row r="40">
          <cell r="C40">
            <v>12.214185927581335</v>
          </cell>
          <cell r="D40">
            <v>7.0297832750935569</v>
          </cell>
          <cell r="E40">
            <v>2</v>
          </cell>
          <cell r="F40">
            <v>1</v>
          </cell>
        </row>
        <row r="41">
          <cell r="C41">
            <v>31.254656067207666</v>
          </cell>
          <cell r="D41">
            <v>18.006225661672509</v>
          </cell>
          <cell r="E41">
            <v>2</v>
          </cell>
          <cell r="F41">
            <v>2</v>
          </cell>
        </row>
        <row r="42">
          <cell r="C42">
            <v>69.486873723043843</v>
          </cell>
          <cell r="D42">
            <v>27.52403881434666</v>
          </cell>
          <cell r="E42">
            <v>6</v>
          </cell>
          <cell r="F42">
            <v>5</v>
          </cell>
        </row>
        <row r="43">
          <cell r="C43">
            <v>27.033443693588143</v>
          </cell>
          <cell r="D43">
            <v>18.40761598997139</v>
          </cell>
          <cell r="E43">
            <v>6</v>
          </cell>
          <cell r="F43">
            <v>3</v>
          </cell>
        </row>
        <row r="44">
          <cell r="C44">
            <v>0.64710946195789476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0.2155560184532048</v>
          </cell>
          <cell r="D45">
            <v>9.2158442381801306E-2</v>
          </cell>
          <cell r="E45">
            <v>0</v>
          </cell>
          <cell r="F45">
            <v>0</v>
          </cell>
        </row>
        <row r="46">
          <cell r="C46">
            <v>746.86528928398377</v>
          </cell>
          <cell r="D46">
            <v>373.33155595630546</v>
          </cell>
          <cell r="E46">
            <v>62</v>
          </cell>
          <cell r="F46">
            <v>49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目次"/>
      <sheetName val="利用上の注意"/>
      <sheetName val="最終需要_まとめ"/>
      <sheetName val="部門別まとめ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分析係数表"/>
      <sheetName val="取引基本表"/>
      <sheetName val="投入係数表"/>
      <sheetName val="逆行列係数"/>
      <sheetName val="主要項目"/>
    </sheetNames>
    <sheetDataSet>
      <sheetData sheetId="0"/>
      <sheetData sheetId="1"/>
      <sheetData sheetId="2"/>
      <sheetData sheetId="3">
        <row r="6">
          <cell r="C6">
            <v>7.2155826014552025</v>
          </cell>
          <cell r="D6">
            <v>3.2618071117905969</v>
          </cell>
          <cell r="E6">
            <v>2</v>
          </cell>
          <cell r="F6">
            <v>0</v>
          </cell>
        </row>
        <row r="7">
          <cell r="C7">
            <v>0.14193149271124411</v>
          </cell>
          <cell r="D7">
            <v>0.10560723239620452</v>
          </cell>
          <cell r="E7">
            <v>0</v>
          </cell>
          <cell r="F7">
            <v>0</v>
          </cell>
        </row>
        <row r="8">
          <cell r="C8">
            <v>2.4345649026928555</v>
          </cell>
          <cell r="D8">
            <v>1.2575585201525643</v>
          </cell>
          <cell r="E8">
            <v>0</v>
          </cell>
          <cell r="F8">
            <v>0</v>
          </cell>
        </row>
        <row r="9">
          <cell r="C9">
            <v>0.1556915363236332</v>
          </cell>
          <cell r="D9">
            <v>6.0452661876008305E-2</v>
          </cell>
          <cell r="E9">
            <v>0</v>
          </cell>
          <cell r="F9">
            <v>0</v>
          </cell>
        </row>
        <row r="10">
          <cell r="C10">
            <v>229.57665339367369</v>
          </cell>
          <cell r="D10">
            <v>76.866199186491826</v>
          </cell>
          <cell r="E10">
            <v>8</v>
          </cell>
          <cell r="F10">
            <v>8</v>
          </cell>
        </row>
        <row r="11">
          <cell r="C11">
            <v>14.562371231221146</v>
          </cell>
          <cell r="D11">
            <v>5.37859643368847</v>
          </cell>
          <cell r="E11">
            <v>2</v>
          </cell>
          <cell r="F11">
            <v>2</v>
          </cell>
        </row>
        <row r="12">
          <cell r="C12">
            <v>2.2831717065652231</v>
          </cell>
          <cell r="D12">
            <v>0.74727221841333746</v>
          </cell>
          <cell r="E12">
            <v>0</v>
          </cell>
          <cell r="F12">
            <v>0</v>
          </cell>
          <cell r="J12">
            <v>543.41267087249491</v>
          </cell>
        </row>
        <row r="13">
          <cell r="C13">
            <v>1.6621194655118265</v>
          </cell>
          <cell r="D13">
            <v>0.54858933572988156</v>
          </cell>
          <cell r="E13">
            <v>0</v>
          </cell>
          <cell r="F13">
            <v>0</v>
          </cell>
          <cell r="J13">
            <v>145.05970598953257</v>
          </cell>
        </row>
        <row r="14">
          <cell r="C14">
            <v>1.3463413607953709</v>
          </cell>
          <cell r="D14">
            <v>0.23004715603485432</v>
          </cell>
          <cell r="E14">
            <v>0</v>
          </cell>
          <cell r="F14">
            <v>0</v>
          </cell>
          <cell r="J14">
            <v>95.315103373669089</v>
          </cell>
        </row>
        <row r="15">
          <cell r="C15">
            <v>1.9184945051322067</v>
          </cell>
          <cell r="D15">
            <v>0.70974999761117941</v>
          </cell>
          <cell r="E15">
            <v>0</v>
          </cell>
          <cell r="F15">
            <v>0</v>
          </cell>
        </row>
        <row r="16">
          <cell r="C16">
            <v>0.50344290237762135</v>
          </cell>
          <cell r="D16">
            <v>0.23334635446439531</v>
          </cell>
          <cell r="E16">
            <v>0</v>
          </cell>
          <cell r="F16">
            <v>0</v>
          </cell>
        </row>
        <row r="17">
          <cell r="C17">
            <v>0.33577445588696264</v>
          </cell>
          <cell r="D17">
            <v>5.9249007280129454E-2</v>
          </cell>
          <cell r="E17">
            <v>0</v>
          </cell>
          <cell r="F17">
            <v>0</v>
          </cell>
        </row>
        <row r="18">
          <cell r="C18">
            <v>0.23403830881179466</v>
          </cell>
          <cell r="D18">
            <v>5.7894662176976523E-2</v>
          </cell>
          <cell r="E18">
            <v>0</v>
          </cell>
          <cell r="F18">
            <v>0</v>
          </cell>
        </row>
        <row r="19">
          <cell r="C19">
            <v>1.1207803864924288</v>
          </cell>
          <cell r="D19">
            <v>0.47650190558136318</v>
          </cell>
          <cell r="E19">
            <v>0</v>
          </cell>
          <cell r="F19">
            <v>0</v>
          </cell>
        </row>
        <row r="20">
          <cell r="C20">
            <v>0.21232885992960679</v>
          </cell>
          <cell r="D20">
            <v>8.8998925478891489E-2</v>
          </cell>
          <cell r="E20">
            <v>0</v>
          </cell>
          <cell r="F20">
            <v>0</v>
          </cell>
        </row>
        <row r="21">
          <cell r="C21">
            <v>0.23597638643818925</v>
          </cell>
          <cell r="D21">
            <v>0.10023968981644443</v>
          </cell>
          <cell r="E21">
            <v>0</v>
          </cell>
          <cell r="F21">
            <v>0</v>
          </cell>
        </row>
        <row r="22">
          <cell r="C22">
            <v>0.41251901061720753</v>
          </cell>
          <cell r="D22">
            <v>0.14991637822235521</v>
          </cell>
          <cell r="E22">
            <v>0</v>
          </cell>
          <cell r="F22">
            <v>0</v>
          </cell>
        </row>
        <row r="23">
          <cell r="C23">
            <v>0.61480129804409467</v>
          </cell>
          <cell r="D23">
            <v>0.21452199916889869</v>
          </cell>
          <cell r="E23">
            <v>0</v>
          </cell>
          <cell r="F23">
            <v>0</v>
          </cell>
        </row>
        <row r="24">
          <cell r="C24">
            <v>0.7069564718245549</v>
          </cell>
          <cell r="D24">
            <v>0.24161017180681763</v>
          </cell>
          <cell r="E24">
            <v>0</v>
          </cell>
          <cell r="F24">
            <v>0</v>
          </cell>
        </row>
        <row r="25">
          <cell r="C25">
            <v>10.916858715698957</v>
          </cell>
          <cell r="D25">
            <v>3.6619536961659973</v>
          </cell>
          <cell r="E25">
            <v>0</v>
          </cell>
          <cell r="F25">
            <v>0</v>
          </cell>
        </row>
        <row r="26">
          <cell r="C26">
            <v>0.63074195501601293</v>
          </cell>
          <cell r="D26">
            <v>0.19385028723641348</v>
          </cell>
          <cell r="E26">
            <v>0</v>
          </cell>
          <cell r="F26">
            <v>0</v>
          </cell>
        </row>
        <row r="27">
          <cell r="C27">
            <v>27.076958414141895</v>
          </cell>
          <cell r="D27">
            <v>10.934953956165083</v>
          </cell>
          <cell r="E27">
            <v>2</v>
          </cell>
          <cell r="F27">
            <v>2</v>
          </cell>
        </row>
        <row r="28">
          <cell r="C28">
            <v>2.2573118189875263</v>
          </cell>
          <cell r="D28">
            <v>1.0008114897629092</v>
          </cell>
          <cell r="E28">
            <v>0</v>
          </cell>
          <cell r="F28">
            <v>0</v>
          </cell>
        </row>
        <row r="29">
          <cell r="C29">
            <v>18.517868734519499</v>
          </cell>
          <cell r="D29">
            <v>5.7103407997791162</v>
          </cell>
          <cell r="E29">
            <v>0</v>
          </cell>
          <cell r="F29">
            <v>0</v>
          </cell>
        </row>
        <row r="30">
          <cell r="C30">
            <v>3.3050023329473404</v>
          </cell>
          <cell r="D30">
            <v>1.5527175497121608</v>
          </cell>
          <cell r="E30">
            <v>0</v>
          </cell>
          <cell r="F30">
            <v>0</v>
          </cell>
        </row>
        <row r="31">
          <cell r="C31">
            <v>2.5309393144667816</v>
          </cell>
          <cell r="D31">
            <v>1.5533750988760155</v>
          </cell>
          <cell r="E31">
            <v>0</v>
          </cell>
          <cell r="F31">
            <v>0</v>
          </cell>
        </row>
        <row r="32">
          <cell r="C32">
            <v>187.35903528214575</v>
          </cell>
          <cell r="D32">
            <v>124.20693713895159</v>
          </cell>
          <cell r="E32">
            <v>30</v>
          </cell>
          <cell r="F32">
            <v>28</v>
          </cell>
        </row>
        <row r="33">
          <cell r="C33">
            <v>15.885399371844501</v>
          </cell>
          <cell r="D33">
            <v>10.247780317116819</v>
          </cell>
          <cell r="E33">
            <v>0</v>
          </cell>
          <cell r="F33">
            <v>0</v>
          </cell>
        </row>
        <row r="34">
          <cell r="C34">
            <v>36.289898682136027</v>
          </cell>
          <cell r="D34">
            <v>30.511859816141964</v>
          </cell>
          <cell r="E34">
            <v>0</v>
          </cell>
          <cell r="F34">
            <v>0</v>
          </cell>
        </row>
        <row r="35">
          <cell r="C35">
            <v>31.402837588801834</v>
          </cell>
          <cell r="D35">
            <v>20.232659936065801</v>
          </cell>
          <cell r="E35">
            <v>1</v>
          </cell>
          <cell r="F35">
            <v>1</v>
          </cell>
        </row>
        <row r="36">
          <cell r="C36">
            <v>11.090756982707131</v>
          </cell>
          <cell r="D36">
            <v>5.8156713326959499</v>
          </cell>
          <cell r="E36">
            <v>0</v>
          </cell>
          <cell r="F36">
            <v>0</v>
          </cell>
        </row>
        <row r="37">
          <cell r="C37">
            <v>1.2121927615377155</v>
          </cell>
          <cell r="D37">
            <v>0.85005808649747783</v>
          </cell>
          <cell r="E37">
            <v>0</v>
          </cell>
          <cell r="F37">
            <v>0</v>
          </cell>
        </row>
        <row r="38">
          <cell r="C38">
            <v>3.5211902978292282</v>
          </cell>
          <cell r="D38">
            <v>2.5651566785332092</v>
          </cell>
          <cell r="E38">
            <v>0</v>
          </cell>
          <cell r="F38">
            <v>0</v>
          </cell>
        </row>
        <row r="39">
          <cell r="C39">
            <v>5.6380015988723438</v>
          </cell>
          <cell r="D39">
            <v>3.4199044606567846</v>
          </cell>
          <cell r="E39">
            <v>0</v>
          </cell>
          <cell r="F39">
            <v>0</v>
          </cell>
        </row>
        <row r="40">
          <cell r="C40">
            <v>13.930762789394105</v>
          </cell>
          <cell r="D40">
            <v>7.9877933231376987</v>
          </cell>
          <cell r="E40">
            <v>2</v>
          </cell>
          <cell r="F40">
            <v>2</v>
          </cell>
        </row>
        <row r="41">
          <cell r="C41">
            <v>48.850526447263128</v>
          </cell>
          <cell r="D41">
            <v>29.169434814127662</v>
          </cell>
          <cell r="E41">
            <v>5</v>
          </cell>
          <cell r="F41">
            <v>5</v>
          </cell>
        </row>
        <row r="42">
          <cell r="C42">
            <v>91.887182828489358</v>
          </cell>
          <cell r="D42">
            <v>46.735917966283282</v>
          </cell>
          <cell r="E42">
            <v>13</v>
          </cell>
          <cell r="F42">
            <v>11</v>
          </cell>
        </row>
        <row r="43">
          <cell r="C43">
            <v>1.1570114026305907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3.6589228191737635</v>
          </cell>
          <cell r="D44">
            <v>1.5655133233955691</v>
          </cell>
          <cell r="E44">
            <v>0</v>
          </cell>
          <cell r="F44">
            <v>0</v>
          </cell>
        </row>
        <row r="45">
          <cell r="C45">
            <v>782.79294041510843</v>
          </cell>
          <cell r="D45">
            <v>398.70484901948271</v>
          </cell>
          <cell r="E45">
            <v>65</v>
          </cell>
          <cell r="F45">
            <v>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目次"/>
      <sheetName val="利用上の注意"/>
      <sheetName val="最終需要_まとめ"/>
      <sheetName val="部門別まとめ"/>
      <sheetName val="観光ｲﾍﾞﾝﾄ需要"/>
      <sheetName val="商業運輸ﾏｰｼﾞﾝ"/>
      <sheetName val="雇用表"/>
      <sheetName val="分析係数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取引基本表"/>
      <sheetName val="投入係数表"/>
      <sheetName val="逆行列係数"/>
      <sheetName val="基本表"/>
    </sheetNames>
    <sheetDataSet>
      <sheetData sheetId="0"/>
      <sheetData sheetId="1"/>
      <sheetData sheetId="2"/>
      <sheetData sheetId="3">
        <row r="6">
          <cell r="C6">
            <v>0.40662550163213895</v>
          </cell>
          <cell r="D6">
            <v>0.22704575674790636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2.7843991727859625E-3</v>
          </cell>
          <cell r="D9">
            <v>1.117251078735433E-3</v>
          </cell>
          <cell r="E9">
            <v>0</v>
          </cell>
          <cell r="F9">
            <v>0</v>
          </cell>
        </row>
        <row r="10">
          <cell r="C10">
            <v>212.5242050928041</v>
          </cell>
          <cell r="D10">
            <v>63.810386542180979</v>
          </cell>
          <cell r="E10">
            <v>8</v>
          </cell>
          <cell r="F10">
            <v>7</v>
          </cell>
        </row>
        <row r="11">
          <cell r="C11">
            <v>14.079444221593265</v>
          </cell>
          <cell r="D11">
            <v>5.3644941218637427</v>
          </cell>
          <cell r="E11">
            <v>7</v>
          </cell>
          <cell r="F11">
            <v>5</v>
          </cell>
        </row>
        <row r="12">
          <cell r="C12">
            <v>2.8871692518915562</v>
          </cell>
          <cell r="D12">
            <v>0.86854769097009255</v>
          </cell>
          <cell r="E12">
            <v>0</v>
          </cell>
          <cell r="F12">
            <v>0</v>
          </cell>
          <cell r="J12">
            <v>543.41267087249491</v>
          </cell>
        </row>
        <row r="13">
          <cell r="C13">
            <v>0.17838306858566202</v>
          </cell>
          <cell r="D13">
            <v>5.7265341377043956E-2</v>
          </cell>
          <cell r="E13">
            <v>0</v>
          </cell>
          <cell r="F13">
            <v>0</v>
          </cell>
          <cell r="J13">
            <v>80.56956889421015</v>
          </cell>
        </row>
        <row r="14">
          <cell r="C14">
            <v>6.1166267205455392E-2</v>
          </cell>
          <cell r="D14">
            <v>1.0714740542951001E-2</v>
          </cell>
          <cell r="E14">
            <v>0</v>
          </cell>
          <cell r="F14">
            <v>0</v>
          </cell>
          <cell r="J14">
            <v>95.355604311733188</v>
          </cell>
        </row>
        <row r="15">
          <cell r="C15">
            <v>0.71964419322923667</v>
          </cell>
          <cell r="D15">
            <v>0.24589183433581535</v>
          </cell>
          <cell r="E15">
            <v>0</v>
          </cell>
          <cell r="F15">
            <v>0</v>
          </cell>
        </row>
        <row r="16">
          <cell r="C16">
            <v>0.26064411092564987</v>
          </cell>
          <cell r="D16">
            <v>0.1225878316385048</v>
          </cell>
          <cell r="E16">
            <v>0</v>
          </cell>
          <cell r="F16">
            <v>0</v>
          </cell>
        </row>
        <row r="17">
          <cell r="C17">
            <v>8.9166989041631839E-2</v>
          </cell>
          <cell r="D17">
            <v>1.5121574993698815E-2</v>
          </cell>
          <cell r="E17">
            <v>0</v>
          </cell>
          <cell r="F17">
            <v>0</v>
          </cell>
        </row>
        <row r="18">
          <cell r="C18">
            <v>0.22215280949846422</v>
          </cell>
          <cell r="D18">
            <v>5.7549234907904138E-2</v>
          </cell>
          <cell r="E18">
            <v>0</v>
          </cell>
          <cell r="F18">
            <v>0</v>
          </cell>
        </row>
        <row r="19">
          <cell r="C19">
            <v>1.2173668162052735</v>
          </cell>
          <cell r="D19">
            <v>0.50563349859928042</v>
          </cell>
          <cell r="E19">
            <v>0</v>
          </cell>
          <cell r="F19">
            <v>0</v>
          </cell>
        </row>
        <row r="20">
          <cell r="C20">
            <v>7.0813819830591165E-2</v>
          </cell>
          <cell r="D20">
            <v>2.9700402589636299E-2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0.14225153192182147</v>
          </cell>
          <cell r="D22">
            <v>5.1807656687576961E-2</v>
          </cell>
          <cell r="E22">
            <v>0</v>
          </cell>
          <cell r="F22">
            <v>0</v>
          </cell>
        </row>
        <row r="23">
          <cell r="C23">
            <v>4.6090678702959222E-2</v>
          </cell>
          <cell r="D23">
            <v>1.5941817520876905E-2</v>
          </cell>
          <cell r="E23">
            <v>0</v>
          </cell>
          <cell r="F23">
            <v>0</v>
          </cell>
        </row>
        <row r="24">
          <cell r="C24">
            <v>0.80801121155296052</v>
          </cell>
          <cell r="D24">
            <v>0.2799181511649787</v>
          </cell>
          <cell r="E24">
            <v>0</v>
          </cell>
          <cell r="F24">
            <v>0</v>
          </cell>
        </row>
        <row r="25">
          <cell r="C25">
            <v>17.518276909508288</v>
          </cell>
          <cell r="D25">
            <v>6.1006732567535424</v>
          </cell>
          <cell r="E25">
            <v>0</v>
          </cell>
          <cell r="F25">
            <v>0</v>
          </cell>
        </row>
        <row r="26">
          <cell r="C26">
            <v>0.39202110518614303</v>
          </cell>
          <cell r="D26">
            <v>0.13280569958152816</v>
          </cell>
          <cell r="E26">
            <v>0</v>
          </cell>
          <cell r="F26">
            <v>0</v>
          </cell>
        </row>
        <row r="27">
          <cell r="C27">
            <v>26.395564496612792</v>
          </cell>
          <cell r="D27">
            <v>11.604205525608448</v>
          </cell>
          <cell r="E27">
            <v>1</v>
          </cell>
          <cell r="F27">
            <v>1</v>
          </cell>
        </row>
        <row r="28">
          <cell r="C28">
            <v>1.9248478563583065</v>
          </cell>
          <cell r="D28">
            <v>0.85193776917560393</v>
          </cell>
          <cell r="E28">
            <v>0</v>
          </cell>
          <cell r="F28">
            <v>0</v>
          </cell>
        </row>
        <row r="29">
          <cell r="C29">
            <v>10.381456245802358</v>
          </cell>
          <cell r="D29">
            <v>3.232411130873281</v>
          </cell>
          <cell r="E29">
            <v>0</v>
          </cell>
          <cell r="F29">
            <v>0</v>
          </cell>
        </row>
        <row r="30">
          <cell r="C30">
            <v>3.2576871362439381</v>
          </cell>
          <cell r="D30">
            <v>1.5322450505711174</v>
          </cell>
          <cell r="E30">
            <v>0</v>
          </cell>
          <cell r="F30">
            <v>0</v>
          </cell>
        </row>
        <row r="31">
          <cell r="C31">
            <v>2.5324051771061971</v>
          </cell>
          <cell r="D31">
            <v>1.5573746441395067</v>
          </cell>
          <cell r="E31">
            <v>0</v>
          </cell>
          <cell r="F31">
            <v>0</v>
          </cell>
        </row>
        <row r="32">
          <cell r="C32">
            <v>186.37732971440488</v>
          </cell>
          <cell r="D32">
            <v>123.72064306881907</v>
          </cell>
          <cell r="E32">
            <v>26</v>
          </cell>
          <cell r="F32">
            <v>23</v>
          </cell>
        </row>
        <row r="33">
          <cell r="C33">
            <v>14.314555652200355</v>
          </cell>
          <cell r="D33">
            <v>9.2559525951247306</v>
          </cell>
          <cell r="E33">
            <v>0</v>
          </cell>
          <cell r="F33">
            <v>0</v>
          </cell>
        </row>
        <row r="34">
          <cell r="C34">
            <v>36.529470071686063</v>
          </cell>
          <cell r="D34">
            <v>30.033996833785618</v>
          </cell>
          <cell r="E34">
            <v>0</v>
          </cell>
          <cell r="F34">
            <v>0</v>
          </cell>
        </row>
        <row r="35">
          <cell r="C35">
            <v>31.32554061999172</v>
          </cell>
          <cell r="D35">
            <v>21.848236373600095</v>
          </cell>
          <cell r="E35">
            <v>1</v>
          </cell>
          <cell r="F35">
            <v>1</v>
          </cell>
        </row>
        <row r="36">
          <cell r="C36">
            <v>5.5437177049970687</v>
          </cell>
          <cell r="D36">
            <v>2.9454909935264739</v>
          </cell>
          <cell r="E36">
            <v>0</v>
          </cell>
          <cell r="F36">
            <v>0</v>
          </cell>
        </row>
        <row r="37">
          <cell r="C37">
            <v>0.48994015275909908</v>
          </cell>
          <cell r="D37">
            <v>0.3441816472476894</v>
          </cell>
          <cell r="E37">
            <v>0</v>
          </cell>
          <cell r="F37">
            <v>0</v>
          </cell>
        </row>
        <row r="38">
          <cell r="C38">
            <v>4.3040565841481575</v>
          </cell>
          <cell r="D38">
            <v>2.8369446462895151</v>
          </cell>
          <cell r="E38">
            <v>0</v>
          </cell>
          <cell r="F38">
            <v>0</v>
          </cell>
        </row>
        <row r="39">
          <cell r="C39">
            <v>8.4972147763183798</v>
          </cell>
          <cell r="D39">
            <v>5.1213915295685339</v>
          </cell>
          <cell r="E39">
            <v>0</v>
          </cell>
          <cell r="F39">
            <v>0</v>
          </cell>
        </row>
        <row r="40">
          <cell r="C40">
            <v>12.199333543644661</v>
          </cell>
          <cell r="D40">
            <v>7.021235096703907</v>
          </cell>
          <cell r="E40">
            <v>2</v>
          </cell>
          <cell r="F40">
            <v>1</v>
          </cell>
        </row>
        <row r="41">
          <cell r="C41">
            <v>30.752311661405908</v>
          </cell>
          <cell r="D41">
            <v>17.716818326288791</v>
          </cell>
          <cell r="E41">
            <v>2</v>
          </cell>
          <cell r="F41">
            <v>2</v>
          </cell>
        </row>
        <row r="42">
          <cell r="C42">
            <v>65.721118313310569</v>
          </cell>
          <cell r="D42">
            <v>26.032407481557811</v>
          </cell>
          <cell r="E42">
            <v>6</v>
          </cell>
          <cell r="F42">
            <v>5</v>
          </cell>
        </row>
        <row r="43">
          <cell r="C43">
            <v>26.328773822324496</v>
          </cell>
          <cell r="D43">
            <v>17.92779208973332</v>
          </cell>
          <cell r="E43">
            <v>5</v>
          </cell>
          <cell r="F43">
            <v>3</v>
          </cell>
        </row>
        <row r="44">
          <cell r="C44">
            <v>0.6279365639484632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0.20859454294653471</v>
          </cell>
          <cell r="D45">
            <v>8.9182145343205482E-2</v>
          </cell>
          <cell r="E45">
            <v>0</v>
          </cell>
          <cell r="F45">
            <v>0</v>
          </cell>
        </row>
        <row r="46">
          <cell r="C46">
            <v>719.33807261469792</v>
          </cell>
          <cell r="D46">
            <v>361.56964935149148</v>
          </cell>
          <cell r="E46">
            <v>58</v>
          </cell>
          <cell r="F46">
            <v>48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7AC74-7AE0-4DBC-8377-8A565B4CD81F}">
  <sheetPr>
    <tabColor theme="5" tint="0.79998168889431442"/>
  </sheetPr>
  <dimension ref="A1:K65"/>
  <sheetViews>
    <sheetView tabSelected="1" workbookViewId="0">
      <selection activeCell="E16" sqref="E16"/>
    </sheetView>
  </sheetViews>
  <sheetFormatPr defaultRowHeight="13"/>
  <cols>
    <col min="1" max="1" width="2.5" style="146" customWidth="1"/>
    <col min="2" max="2" width="18.75" style="146" customWidth="1"/>
    <col min="3" max="4" width="13.25" style="146" customWidth="1"/>
    <col min="5" max="5" width="28.33203125" style="146" customWidth="1"/>
    <col min="6" max="7" width="9" style="146"/>
    <col min="8" max="8" width="13" style="146" customWidth="1"/>
    <col min="9" max="9" width="12.33203125" style="146" customWidth="1"/>
    <col min="10" max="256" width="9" style="146"/>
    <col min="257" max="257" width="2.5" style="146" customWidth="1"/>
    <col min="258" max="258" width="18.25" style="146" customWidth="1"/>
    <col min="259" max="260" width="13.25" style="146" customWidth="1"/>
    <col min="261" max="261" width="28.33203125" style="146" customWidth="1"/>
    <col min="262" max="263" width="9" style="146"/>
    <col min="264" max="264" width="13" style="146" customWidth="1"/>
    <col min="265" max="265" width="12.33203125" style="146" customWidth="1"/>
    <col min="266" max="512" width="9" style="146"/>
    <col min="513" max="513" width="2.5" style="146" customWidth="1"/>
    <col min="514" max="514" width="18.25" style="146" customWidth="1"/>
    <col min="515" max="516" width="13.25" style="146" customWidth="1"/>
    <col min="517" max="517" width="28.33203125" style="146" customWidth="1"/>
    <col min="518" max="519" width="9" style="146"/>
    <col min="520" max="520" width="13" style="146" customWidth="1"/>
    <col min="521" max="521" width="12.33203125" style="146" customWidth="1"/>
    <col min="522" max="768" width="9" style="146"/>
    <col min="769" max="769" width="2.5" style="146" customWidth="1"/>
    <col min="770" max="770" width="18.25" style="146" customWidth="1"/>
    <col min="771" max="772" width="13.25" style="146" customWidth="1"/>
    <col min="773" max="773" width="28.33203125" style="146" customWidth="1"/>
    <col min="774" max="775" width="9" style="146"/>
    <col min="776" max="776" width="13" style="146" customWidth="1"/>
    <col min="777" max="777" width="12.33203125" style="146" customWidth="1"/>
    <col min="778" max="1024" width="9" style="146"/>
    <col min="1025" max="1025" width="2.5" style="146" customWidth="1"/>
    <col min="1026" max="1026" width="18.25" style="146" customWidth="1"/>
    <col min="1027" max="1028" width="13.25" style="146" customWidth="1"/>
    <col min="1029" max="1029" width="28.33203125" style="146" customWidth="1"/>
    <col min="1030" max="1031" width="9" style="146"/>
    <col min="1032" max="1032" width="13" style="146" customWidth="1"/>
    <col min="1033" max="1033" width="12.33203125" style="146" customWidth="1"/>
    <col min="1034" max="1280" width="9" style="146"/>
    <col min="1281" max="1281" width="2.5" style="146" customWidth="1"/>
    <col min="1282" max="1282" width="18.25" style="146" customWidth="1"/>
    <col min="1283" max="1284" width="13.25" style="146" customWidth="1"/>
    <col min="1285" max="1285" width="28.33203125" style="146" customWidth="1"/>
    <col min="1286" max="1287" width="9" style="146"/>
    <col min="1288" max="1288" width="13" style="146" customWidth="1"/>
    <col min="1289" max="1289" width="12.33203125" style="146" customWidth="1"/>
    <col min="1290" max="1536" width="9" style="146"/>
    <col min="1537" max="1537" width="2.5" style="146" customWidth="1"/>
    <col min="1538" max="1538" width="18.25" style="146" customWidth="1"/>
    <col min="1539" max="1540" width="13.25" style="146" customWidth="1"/>
    <col min="1541" max="1541" width="28.33203125" style="146" customWidth="1"/>
    <col min="1542" max="1543" width="9" style="146"/>
    <col min="1544" max="1544" width="13" style="146" customWidth="1"/>
    <col min="1545" max="1545" width="12.33203125" style="146" customWidth="1"/>
    <col min="1546" max="1792" width="9" style="146"/>
    <col min="1793" max="1793" width="2.5" style="146" customWidth="1"/>
    <col min="1794" max="1794" width="18.25" style="146" customWidth="1"/>
    <col min="1795" max="1796" width="13.25" style="146" customWidth="1"/>
    <col min="1797" max="1797" width="28.33203125" style="146" customWidth="1"/>
    <col min="1798" max="1799" width="9" style="146"/>
    <col min="1800" max="1800" width="13" style="146" customWidth="1"/>
    <col min="1801" max="1801" width="12.33203125" style="146" customWidth="1"/>
    <col min="1802" max="2048" width="9" style="146"/>
    <col min="2049" max="2049" width="2.5" style="146" customWidth="1"/>
    <col min="2050" max="2050" width="18.25" style="146" customWidth="1"/>
    <col min="2051" max="2052" width="13.25" style="146" customWidth="1"/>
    <col min="2053" max="2053" width="28.33203125" style="146" customWidth="1"/>
    <col min="2054" max="2055" width="9" style="146"/>
    <col min="2056" max="2056" width="13" style="146" customWidth="1"/>
    <col min="2057" max="2057" width="12.33203125" style="146" customWidth="1"/>
    <col min="2058" max="2304" width="9" style="146"/>
    <col min="2305" max="2305" width="2.5" style="146" customWidth="1"/>
    <col min="2306" max="2306" width="18.25" style="146" customWidth="1"/>
    <col min="2307" max="2308" width="13.25" style="146" customWidth="1"/>
    <col min="2309" max="2309" width="28.33203125" style="146" customWidth="1"/>
    <col min="2310" max="2311" width="9" style="146"/>
    <col min="2312" max="2312" width="13" style="146" customWidth="1"/>
    <col min="2313" max="2313" width="12.33203125" style="146" customWidth="1"/>
    <col min="2314" max="2560" width="9" style="146"/>
    <col min="2561" max="2561" width="2.5" style="146" customWidth="1"/>
    <col min="2562" max="2562" width="18.25" style="146" customWidth="1"/>
    <col min="2563" max="2564" width="13.25" style="146" customWidth="1"/>
    <col min="2565" max="2565" width="28.33203125" style="146" customWidth="1"/>
    <col min="2566" max="2567" width="9" style="146"/>
    <col min="2568" max="2568" width="13" style="146" customWidth="1"/>
    <col min="2569" max="2569" width="12.33203125" style="146" customWidth="1"/>
    <col min="2570" max="2816" width="9" style="146"/>
    <col min="2817" max="2817" width="2.5" style="146" customWidth="1"/>
    <col min="2818" max="2818" width="18.25" style="146" customWidth="1"/>
    <col min="2819" max="2820" width="13.25" style="146" customWidth="1"/>
    <col min="2821" max="2821" width="28.33203125" style="146" customWidth="1"/>
    <col min="2822" max="2823" width="9" style="146"/>
    <col min="2824" max="2824" width="13" style="146" customWidth="1"/>
    <col min="2825" max="2825" width="12.33203125" style="146" customWidth="1"/>
    <col min="2826" max="3072" width="9" style="146"/>
    <col min="3073" max="3073" width="2.5" style="146" customWidth="1"/>
    <col min="3074" max="3074" width="18.25" style="146" customWidth="1"/>
    <col min="3075" max="3076" width="13.25" style="146" customWidth="1"/>
    <col min="3077" max="3077" width="28.33203125" style="146" customWidth="1"/>
    <col min="3078" max="3079" width="9" style="146"/>
    <col min="3080" max="3080" width="13" style="146" customWidth="1"/>
    <col min="3081" max="3081" width="12.33203125" style="146" customWidth="1"/>
    <col min="3082" max="3328" width="9" style="146"/>
    <col min="3329" max="3329" width="2.5" style="146" customWidth="1"/>
    <col min="3330" max="3330" width="18.25" style="146" customWidth="1"/>
    <col min="3331" max="3332" width="13.25" style="146" customWidth="1"/>
    <col min="3333" max="3333" width="28.33203125" style="146" customWidth="1"/>
    <col min="3334" max="3335" width="9" style="146"/>
    <col min="3336" max="3336" width="13" style="146" customWidth="1"/>
    <col min="3337" max="3337" width="12.33203125" style="146" customWidth="1"/>
    <col min="3338" max="3584" width="9" style="146"/>
    <col min="3585" max="3585" width="2.5" style="146" customWidth="1"/>
    <col min="3586" max="3586" width="18.25" style="146" customWidth="1"/>
    <col min="3587" max="3588" width="13.25" style="146" customWidth="1"/>
    <col min="3589" max="3589" width="28.33203125" style="146" customWidth="1"/>
    <col min="3590" max="3591" width="9" style="146"/>
    <col min="3592" max="3592" width="13" style="146" customWidth="1"/>
    <col min="3593" max="3593" width="12.33203125" style="146" customWidth="1"/>
    <col min="3594" max="3840" width="9" style="146"/>
    <col min="3841" max="3841" width="2.5" style="146" customWidth="1"/>
    <col min="3842" max="3842" width="18.25" style="146" customWidth="1"/>
    <col min="3843" max="3844" width="13.25" style="146" customWidth="1"/>
    <col min="3845" max="3845" width="28.33203125" style="146" customWidth="1"/>
    <col min="3846" max="3847" width="9" style="146"/>
    <col min="3848" max="3848" width="13" style="146" customWidth="1"/>
    <col min="3849" max="3849" width="12.33203125" style="146" customWidth="1"/>
    <col min="3850" max="4096" width="9" style="146"/>
    <col min="4097" max="4097" width="2.5" style="146" customWidth="1"/>
    <col min="4098" max="4098" width="18.25" style="146" customWidth="1"/>
    <col min="4099" max="4100" width="13.25" style="146" customWidth="1"/>
    <col min="4101" max="4101" width="28.33203125" style="146" customWidth="1"/>
    <col min="4102" max="4103" width="9" style="146"/>
    <col min="4104" max="4104" width="13" style="146" customWidth="1"/>
    <col min="4105" max="4105" width="12.33203125" style="146" customWidth="1"/>
    <col min="4106" max="4352" width="9" style="146"/>
    <col min="4353" max="4353" width="2.5" style="146" customWidth="1"/>
    <col min="4354" max="4354" width="18.25" style="146" customWidth="1"/>
    <col min="4355" max="4356" width="13.25" style="146" customWidth="1"/>
    <col min="4357" max="4357" width="28.33203125" style="146" customWidth="1"/>
    <col min="4358" max="4359" width="9" style="146"/>
    <col min="4360" max="4360" width="13" style="146" customWidth="1"/>
    <col min="4361" max="4361" width="12.33203125" style="146" customWidth="1"/>
    <col min="4362" max="4608" width="9" style="146"/>
    <col min="4609" max="4609" width="2.5" style="146" customWidth="1"/>
    <col min="4610" max="4610" width="18.25" style="146" customWidth="1"/>
    <col min="4611" max="4612" width="13.25" style="146" customWidth="1"/>
    <col min="4613" max="4613" width="28.33203125" style="146" customWidth="1"/>
    <col min="4614" max="4615" width="9" style="146"/>
    <col min="4616" max="4616" width="13" style="146" customWidth="1"/>
    <col min="4617" max="4617" width="12.33203125" style="146" customWidth="1"/>
    <col min="4618" max="4864" width="9" style="146"/>
    <col min="4865" max="4865" width="2.5" style="146" customWidth="1"/>
    <col min="4866" max="4866" width="18.25" style="146" customWidth="1"/>
    <col min="4867" max="4868" width="13.25" style="146" customWidth="1"/>
    <col min="4869" max="4869" width="28.33203125" style="146" customWidth="1"/>
    <col min="4870" max="4871" width="9" style="146"/>
    <col min="4872" max="4872" width="13" style="146" customWidth="1"/>
    <col min="4873" max="4873" width="12.33203125" style="146" customWidth="1"/>
    <col min="4874" max="5120" width="9" style="146"/>
    <col min="5121" max="5121" width="2.5" style="146" customWidth="1"/>
    <col min="5122" max="5122" width="18.25" style="146" customWidth="1"/>
    <col min="5123" max="5124" width="13.25" style="146" customWidth="1"/>
    <col min="5125" max="5125" width="28.33203125" style="146" customWidth="1"/>
    <col min="5126" max="5127" width="9" style="146"/>
    <col min="5128" max="5128" width="13" style="146" customWidth="1"/>
    <col min="5129" max="5129" width="12.33203125" style="146" customWidth="1"/>
    <col min="5130" max="5376" width="9" style="146"/>
    <col min="5377" max="5377" width="2.5" style="146" customWidth="1"/>
    <col min="5378" max="5378" width="18.25" style="146" customWidth="1"/>
    <col min="5379" max="5380" width="13.25" style="146" customWidth="1"/>
    <col min="5381" max="5381" width="28.33203125" style="146" customWidth="1"/>
    <col min="5382" max="5383" width="9" style="146"/>
    <col min="5384" max="5384" width="13" style="146" customWidth="1"/>
    <col min="5385" max="5385" width="12.33203125" style="146" customWidth="1"/>
    <col min="5386" max="5632" width="9" style="146"/>
    <col min="5633" max="5633" width="2.5" style="146" customWidth="1"/>
    <col min="5634" max="5634" width="18.25" style="146" customWidth="1"/>
    <col min="5635" max="5636" width="13.25" style="146" customWidth="1"/>
    <col min="5637" max="5637" width="28.33203125" style="146" customWidth="1"/>
    <col min="5638" max="5639" width="9" style="146"/>
    <col min="5640" max="5640" width="13" style="146" customWidth="1"/>
    <col min="5641" max="5641" width="12.33203125" style="146" customWidth="1"/>
    <col min="5642" max="5888" width="9" style="146"/>
    <col min="5889" max="5889" width="2.5" style="146" customWidth="1"/>
    <col min="5890" max="5890" width="18.25" style="146" customWidth="1"/>
    <col min="5891" max="5892" width="13.25" style="146" customWidth="1"/>
    <col min="5893" max="5893" width="28.33203125" style="146" customWidth="1"/>
    <col min="5894" max="5895" width="9" style="146"/>
    <col min="5896" max="5896" width="13" style="146" customWidth="1"/>
    <col min="5897" max="5897" width="12.33203125" style="146" customWidth="1"/>
    <col min="5898" max="6144" width="9" style="146"/>
    <col min="6145" max="6145" width="2.5" style="146" customWidth="1"/>
    <col min="6146" max="6146" width="18.25" style="146" customWidth="1"/>
    <col min="6147" max="6148" width="13.25" style="146" customWidth="1"/>
    <col min="6149" max="6149" width="28.33203125" style="146" customWidth="1"/>
    <col min="6150" max="6151" width="9" style="146"/>
    <col min="6152" max="6152" width="13" style="146" customWidth="1"/>
    <col min="6153" max="6153" width="12.33203125" style="146" customWidth="1"/>
    <col min="6154" max="6400" width="9" style="146"/>
    <col min="6401" max="6401" width="2.5" style="146" customWidth="1"/>
    <col min="6402" max="6402" width="18.25" style="146" customWidth="1"/>
    <col min="6403" max="6404" width="13.25" style="146" customWidth="1"/>
    <col min="6405" max="6405" width="28.33203125" style="146" customWidth="1"/>
    <col min="6406" max="6407" width="9" style="146"/>
    <col min="6408" max="6408" width="13" style="146" customWidth="1"/>
    <col min="6409" max="6409" width="12.33203125" style="146" customWidth="1"/>
    <col min="6410" max="6656" width="9" style="146"/>
    <col min="6657" max="6657" width="2.5" style="146" customWidth="1"/>
    <col min="6658" max="6658" width="18.25" style="146" customWidth="1"/>
    <col min="6659" max="6660" width="13.25" style="146" customWidth="1"/>
    <col min="6661" max="6661" width="28.33203125" style="146" customWidth="1"/>
    <col min="6662" max="6663" width="9" style="146"/>
    <col min="6664" max="6664" width="13" style="146" customWidth="1"/>
    <col min="6665" max="6665" width="12.33203125" style="146" customWidth="1"/>
    <col min="6666" max="6912" width="9" style="146"/>
    <col min="6913" max="6913" width="2.5" style="146" customWidth="1"/>
    <col min="6914" max="6914" width="18.25" style="146" customWidth="1"/>
    <col min="6915" max="6916" width="13.25" style="146" customWidth="1"/>
    <col min="6917" max="6917" width="28.33203125" style="146" customWidth="1"/>
    <col min="6918" max="6919" width="9" style="146"/>
    <col min="6920" max="6920" width="13" style="146" customWidth="1"/>
    <col min="6921" max="6921" width="12.33203125" style="146" customWidth="1"/>
    <col min="6922" max="7168" width="9" style="146"/>
    <col min="7169" max="7169" width="2.5" style="146" customWidth="1"/>
    <col min="7170" max="7170" width="18.25" style="146" customWidth="1"/>
    <col min="7171" max="7172" width="13.25" style="146" customWidth="1"/>
    <col min="7173" max="7173" width="28.33203125" style="146" customWidth="1"/>
    <col min="7174" max="7175" width="9" style="146"/>
    <col min="7176" max="7176" width="13" style="146" customWidth="1"/>
    <col min="7177" max="7177" width="12.33203125" style="146" customWidth="1"/>
    <col min="7178" max="7424" width="9" style="146"/>
    <col min="7425" max="7425" width="2.5" style="146" customWidth="1"/>
    <col min="7426" max="7426" width="18.25" style="146" customWidth="1"/>
    <col min="7427" max="7428" width="13.25" style="146" customWidth="1"/>
    <col min="7429" max="7429" width="28.33203125" style="146" customWidth="1"/>
    <col min="7430" max="7431" width="9" style="146"/>
    <col min="7432" max="7432" width="13" style="146" customWidth="1"/>
    <col min="7433" max="7433" width="12.33203125" style="146" customWidth="1"/>
    <col min="7434" max="7680" width="9" style="146"/>
    <col min="7681" max="7681" width="2.5" style="146" customWidth="1"/>
    <col min="7682" max="7682" width="18.25" style="146" customWidth="1"/>
    <col min="7683" max="7684" width="13.25" style="146" customWidth="1"/>
    <col min="7685" max="7685" width="28.33203125" style="146" customWidth="1"/>
    <col min="7686" max="7687" width="9" style="146"/>
    <col min="7688" max="7688" width="13" style="146" customWidth="1"/>
    <col min="7689" max="7689" width="12.33203125" style="146" customWidth="1"/>
    <col min="7690" max="7936" width="9" style="146"/>
    <col min="7937" max="7937" width="2.5" style="146" customWidth="1"/>
    <col min="7938" max="7938" width="18.25" style="146" customWidth="1"/>
    <col min="7939" max="7940" width="13.25" style="146" customWidth="1"/>
    <col min="7941" max="7941" width="28.33203125" style="146" customWidth="1"/>
    <col min="7942" max="7943" width="9" style="146"/>
    <col min="7944" max="7944" width="13" style="146" customWidth="1"/>
    <col min="7945" max="7945" width="12.33203125" style="146" customWidth="1"/>
    <col min="7946" max="8192" width="9" style="146"/>
    <col min="8193" max="8193" width="2.5" style="146" customWidth="1"/>
    <col min="8194" max="8194" width="18.25" style="146" customWidth="1"/>
    <col min="8195" max="8196" width="13.25" style="146" customWidth="1"/>
    <col min="8197" max="8197" width="28.33203125" style="146" customWidth="1"/>
    <col min="8198" max="8199" width="9" style="146"/>
    <col min="8200" max="8200" width="13" style="146" customWidth="1"/>
    <col min="8201" max="8201" width="12.33203125" style="146" customWidth="1"/>
    <col min="8202" max="8448" width="9" style="146"/>
    <col min="8449" max="8449" width="2.5" style="146" customWidth="1"/>
    <col min="8450" max="8450" width="18.25" style="146" customWidth="1"/>
    <col min="8451" max="8452" width="13.25" style="146" customWidth="1"/>
    <col min="8453" max="8453" width="28.33203125" style="146" customWidth="1"/>
    <col min="8454" max="8455" width="9" style="146"/>
    <col min="8456" max="8456" width="13" style="146" customWidth="1"/>
    <col min="8457" max="8457" width="12.33203125" style="146" customWidth="1"/>
    <col min="8458" max="8704" width="9" style="146"/>
    <col min="8705" max="8705" width="2.5" style="146" customWidth="1"/>
    <col min="8706" max="8706" width="18.25" style="146" customWidth="1"/>
    <col min="8707" max="8708" width="13.25" style="146" customWidth="1"/>
    <col min="8709" max="8709" width="28.33203125" style="146" customWidth="1"/>
    <col min="8710" max="8711" width="9" style="146"/>
    <col min="8712" max="8712" width="13" style="146" customWidth="1"/>
    <col min="8713" max="8713" width="12.33203125" style="146" customWidth="1"/>
    <col min="8714" max="8960" width="9" style="146"/>
    <col min="8961" max="8961" width="2.5" style="146" customWidth="1"/>
    <col min="8962" max="8962" width="18.25" style="146" customWidth="1"/>
    <col min="8963" max="8964" width="13.25" style="146" customWidth="1"/>
    <col min="8965" max="8965" width="28.33203125" style="146" customWidth="1"/>
    <col min="8966" max="8967" width="9" style="146"/>
    <col min="8968" max="8968" width="13" style="146" customWidth="1"/>
    <col min="8969" max="8969" width="12.33203125" style="146" customWidth="1"/>
    <col min="8970" max="9216" width="9" style="146"/>
    <col min="9217" max="9217" width="2.5" style="146" customWidth="1"/>
    <col min="9218" max="9218" width="18.25" style="146" customWidth="1"/>
    <col min="9219" max="9220" width="13.25" style="146" customWidth="1"/>
    <col min="9221" max="9221" width="28.33203125" style="146" customWidth="1"/>
    <col min="9222" max="9223" width="9" style="146"/>
    <col min="9224" max="9224" width="13" style="146" customWidth="1"/>
    <col min="9225" max="9225" width="12.33203125" style="146" customWidth="1"/>
    <col min="9226" max="9472" width="9" style="146"/>
    <col min="9473" max="9473" width="2.5" style="146" customWidth="1"/>
    <col min="9474" max="9474" width="18.25" style="146" customWidth="1"/>
    <col min="9475" max="9476" width="13.25" style="146" customWidth="1"/>
    <col min="9477" max="9477" width="28.33203125" style="146" customWidth="1"/>
    <col min="9478" max="9479" width="9" style="146"/>
    <col min="9480" max="9480" width="13" style="146" customWidth="1"/>
    <col min="9481" max="9481" width="12.33203125" style="146" customWidth="1"/>
    <col min="9482" max="9728" width="9" style="146"/>
    <col min="9729" max="9729" width="2.5" style="146" customWidth="1"/>
    <col min="9730" max="9730" width="18.25" style="146" customWidth="1"/>
    <col min="9731" max="9732" width="13.25" style="146" customWidth="1"/>
    <col min="9733" max="9733" width="28.33203125" style="146" customWidth="1"/>
    <col min="9734" max="9735" width="9" style="146"/>
    <col min="9736" max="9736" width="13" style="146" customWidth="1"/>
    <col min="9737" max="9737" width="12.33203125" style="146" customWidth="1"/>
    <col min="9738" max="9984" width="9" style="146"/>
    <col min="9985" max="9985" width="2.5" style="146" customWidth="1"/>
    <col min="9986" max="9986" width="18.25" style="146" customWidth="1"/>
    <col min="9987" max="9988" width="13.25" style="146" customWidth="1"/>
    <col min="9989" max="9989" width="28.33203125" style="146" customWidth="1"/>
    <col min="9990" max="9991" width="9" style="146"/>
    <col min="9992" max="9992" width="13" style="146" customWidth="1"/>
    <col min="9993" max="9993" width="12.33203125" style="146" customWidth="1"/>
    <col min="9994" max="10240" width="9" style="146"/>
    <col min="10241" max="10241" width="2.5" style="146" customWidth="1"/>
    <col min="10242" max="10242" width="18.25" style="146" customWidth="1"/>
    <col min="10243" max="10244" width="13.25" style="146" customWidth="1"/>
    <col min="10245" max="10245" width="28.33203125" style="146" customWidth="1"/>
    <col min="10246" max="10247" width="9" style="146"/>
    <col min="10248" max="10248" width="13" style="146" customWidth="1"/>
    <col min="10249" max="10249" width="12.33203125" style="146" customWidth="1"/>
    <col min="10250" max="10496" width="9" style="146"/>
    <col min="10497" max="10497" width="2.5" style="146" customWidth="1"/>
    <col min="10498" max="10498" width="18.25" style="146" customWidth="1"/>
    <col min="10499" max="10500" width="13.25" style="146" customWidth="1"/>
    <col min="10501" max="10501" width="28.33203125" style="146" customWidth="1"/>
    <col min="10502" max="10503" width="9" style="146"/>
    <col min="10504" max="10504" width="13" style="146" customWidth="1"/>
    <col min="10505" max="10505" width="12.33203125" style="146" customWidth="1"/>
    <col min="10506" max="10752" width="9" style="146"/>
    <col min="10753" max="10753" width="2.5" style="146" customWidth="1"/>
    <col min="10754" max="10754" width="18.25" style="146" customWidth="1"/>
    <col min="10755" max="10756" width="13.25" style="146" customWidth="1"/>
    <col min="10757" max="10757" width="28.33203125" style="146" customWidth="1"/>
    <col min="10758" max="10759" width="9" style="146"/>
    <col min="10760" max="10760" width="13" style="146" customWidth="1"/>
    <col min="10761" max="10761" width="12.33203125" style="146" customWidth="1"/>
    <col min="10762" max="11008" width="9" style="146"/>
    <col min="11009" max="11009" width="2.5" style="146" customWidth="1"/>
    <col min="11010" max="11010" width="18.25" style="146" customWidth="1"/>
    <col min="11011" max="11012" width="13.25" style="146" customWidth="1"/>
    <col min="11013" max="11013" width="28.33203125" style="146" customWidth="1"/>
    <col min="11014" max="11015" width="9" style="146"/>
    <col min="11016" max="11016" width="13" style="146" customWidth="1"/>
    <col min="11017" max="11017" width="12.33203125" style="146" customWidth="1"/>
    <col min="11018" max="11264" width="9" style="146"/>
    <col min="11265" max="11265" width="2.5" style="146" customWidth="1"/>
    <col min="11266" max="11266" width="18.25" style="146" customWidth="1"/>
    <col min="11267" max="11268" width="13.25" style="146" customWidth="1"/>
    <col min="11269" max="11269" width="28.33203125" style="146" customWidth="1"/>
    <col min="11270" max="11271" width="9" style="146"/>
    <col min="11272" max="11272" width="13" style="146" customWidth="1"/>
    <col min="11273" max="11273" width="12.33203125" style="146" customWidth="1"/>
    <col min="11274" max="11520" width="9" style="146"/>
    <col min="11521" max="11521" width="2.5" style="146" customWidth="1"/>
    <col min="11522" max="11522" width="18.25" style="146" customWidth="1"/>
    <col min="11523" max="11524" width="13.25" style="146" customWidth="1"/>
    <col min="11525" max="11525" width="28.33203125" style="146" customWidth="1"/>
    <col min="11526" max="11527" width="9" style="146"/>
    <col min="11528" max="11528" width="13" style="146" customWidth="1"/>
    <col min="11529" max="11529" width="12.33203125" style="146" customWidth="1"/>
    <col min="11530" max="11776" width="9" style="146"/>
    <col min="11777" max="11777" width="2.5" style="146" customWidth="1"/>
    <col min="11778" max="11778" width="18.25" style="146" customWidth="1"/>
    <col min="11779" max="11780" width="13.25" style="146" customWidth="1"/>
    <col min="11781" max="11781" width="28.33203125" style="146" customWidth="1"/>
    <col min="11782" max="11783" width="9" style="146"/>
    <col min="11784" max="11784" width="13" style="146" customWidth="1"/>
    <col min="11785" max="11785" width="12.33203125" style="146" customWidth="1"/>
    <col min="11786" max="12032" width="9" style="146"/>
    <col min="12033" max="12033" width="2.5" style="146" customWidth="1"/>
    <col min="12034" max="12034" width="18.25" style="146" customWidth="1"/>
    <col min="12035" max="12036" width="13.25" style="146" customWidth="1"/>
    <col min="12037" max="12037" width="28.33203125" style="146" customWidth="1"/>
    <col min="12038" max="12039" width="9" style="146"/>
    <col min="12040" max="12040" width="13" style="146" customWidth="1"/>
    <col min="12041" max="12041" width="12.33203125" style="146" customWidth="1"/>
    <col min="12042" max="12288" width="9" style="146"/>
    <col min="12289" max="12289" width="2.5" style="146" customWidth="1"/>
    <col min="12290" max="12290" width="18.25" style="146" customWidth="1"/>
    <col min="12291" max="12292" width="13.25" style="146" customWidth="1"/>
    <col min="12293" max="12293" width="28.33203125" style="146" customWidth="1"/>
    <col min="12294" max="12295" width="9" style="146"/>
    <col min="12296" max="12296" width="13" style="146" customWidth="1"/>
    <col min="12297" max="12297" width="12.33203125" style="146" customWidth="1"/>
    <col min="12298" max="12544" width="9" style="146"/>
    <col min="12545" max="12545" width="2.5" style="146" customWidth="1"/>
    <col min="12546" max="12546" width="18.25" style="146" customWidth="1"/>
    <col min="12547" max="12548" width="13.25" style="146" customWidth="1"/>
    <col min="12549" max="12549" width="28.33203125" style="146" customWidth="1"/>
    <col min="12550" max="12551" width="9" style="146"/>
    <col min="12552" max="12552" width="13" style="146" customWidth="1"/>
    <col min="12553" max="12553" width="12.33203125" style="146" customWidth="1"/>
    <col min="12554" max="12800" width="9" style="146"/>
    <col min="12801" max="12801" width="2.5" style="146" customWidth="1"/>
    <col min="12802" max="12802" width="18.25" style="146" customWidth="1"/>
    <col min="12803" max="12804" width="13.25" style="146" customWidth="1"/>
    <col min="12805" max="12805" width="28.33203125" style="146" customWidth="1"/>
    <col min="12806" max="12807" width="9" style="146"/>
    <col min="12808" max="12808" width="13" style="146" customWidth="1"/>
    <col min="12809" max="12809" width="12.33203125" style="146" customWidth="1"/>
    <col min="12810" max="13056" width="9" style="146"/>
    <col min="13057" max="13057" width="2.5" style="146" customWidth="1"/>
    <col min="13058" max="13058" width="18.25" style="146" customWidth="1"/>
    <col min="13059" max="13060" width="13.25" style="146" customWidth="1"/>
    <col min="13061" max="13061" width="28.33203125" style="146" customWidth="1"/>
    <col min="13062" max="13063" width="9" style="146"/>
    <col min="13064" max="13064" width="13" style="146" customWidth="1"/>
    <col min="13065" max="13065" width="12.33203125" style="146" customWidth="1"/>
    <col min="13066" max="13312" width="9" style="146"/>
    <col min="13313" max="13313" width="2.5" style="146" customWidth="1"/>
    <col min="13314" max="13314" width="18.25" style="146" customWidth="1"/>
    <col min="13315" max="13316" width="13.25" style="146" customWidth="1"/>
    <col min="13317" max="13317" width="28.33203125" style="146" customWidth="1"/>
    <col min="13318" max="13319" width="9" style="146"/>
    <col min="13320" max="13320" width="13" style="146" customWidth="1"/>
    <col min="13321" max="13321" width="12.33203125" style="146" customWidth="1"/>
    <col min="13322" max="13568" width="9" style="146"/>
    <col min="13569" max="13569" width="2.5" style="146" customWidth="1"/>
    <col min="13570" max="13570" width="18.25" style="146" customWidth="1"/>
    <col min="13571" max="13572" width="13.25" style="146" customWidth="1"/>
    <col min="13573" max="13573" width="28.33203125" style="146" customWidth="1"/>
    <col min="13574" max="13575" width="9" style="146"/>
    <col min="13576" max="13576" width="13" style="146" customWidth="1"/>
    <col min="13577" max="13577" width="12.33203125" style="146" customWidth="1"/>
    <col min="13578" max="13824" width="9" style="146"/>
    <col min="13825" max="13825" width="2.5" style="146" customWidth="1"/>
    <col min="13826" max="13826" width="18.25" style="146" customWidth="1"/>
    <col min="13827" max="13828" width="13.25" style="146" customWidth="1"/>
    <col min="13829" max="13829" width="28.33203125" style="146" customWidth="1"/>
    <col min="13830" max="13831" width="9" style="146"/>
    <col min="13832" max="13832" width="13" style="146" customWidth="1"/>
    <col min="13833" max="13833" width="12.33203125" style="146" customWidth="1"/>
    <col min="13834" max="14080" width="9" style="146"/>
    <col min="14081" max="14081" width="2.5" style="146" customWidth="1"/>
    <col min="14082" max="14082" width="18.25" style="146" customWidth="1"/>
    <col min="14083" max="14084" width="13.25" style="146" customWidth="1"/>
    <col min="14085" max="14085" width="28.33203125" style="146" customWidth="1"/>
    <col min="14086" max="14087" width="9" style="146"/>
    <col min="14088" max="14088" width="13" style="146" customWidth="1"/>
    <col min="14089" max="14089" width="12.33203125" style="146" customWidth="1"/>
    <col min="14090" max="14336" width="9" style="146"/>
    <col min="14337" max="14337" width="2.5" style="146" customWidth="1"/>
    <col min="14338" max="14338" width="18.25" style="146" customWidth="1"/>
    <col min="14339" max="14340" width="13.25" style="146" customWidth="1"/>
    <col min="14341" max="14341" width="28.33203125" style="146" customWidth="1"/>
    <col min="14342" max="14343" width="9" style="146"/>
    <col min="14344" max="14344" width="13" style="146" customWidth="1"/>
    <col min="14345" max="14345" width="12.33203125" style="146" customWidth="1"/>
    <col min="14346" max="14592" width="9" style="146"/>
    <col min="14593" max="14593" width="2.5" style="146" customWidth="1"/>
    <col min="14594" max="14594" width="18.25" style="146" customWidth="1"/>
    <col min="14595" max="14596" width="13.25" style="146" customWidth="1"/>
    <col min="14597" max="14597" width="28.33203125" style="146" customWidth="1"/>
    <col min="14598" max="14599" width="9" style="146"/>
    <col min="14600" max="14600" width="13" style="146" customWidth="1"/>
    <col min="14601" max="14601" width="12.33203125" style="146" customWidth="1"/>
    <col min="14602" max="14848" width="9" style="146"/>
    <col min="14849" max="14849" width="2.5" style="146" customWidth="1"/>
    <col min="14850" max="14850" width="18.25" style="146" customWidth="1"/>
    <col min="14851" max="14852" width="13.25" style="146" customWidth="1"/>
    <col min="14853" max="14853" width="28.33203125" style="146" customWidth="1"/>
    <col min="14854" max="14855" width="9" style="146"/>
    <col min="14856" max="14856" width="13" style="146" customWidth="1"/>
    <col min="14857" max="14857" width="12.33203125" style="146" customWidth="1"/>
    <col min="14858" max="15104" width="9" style="146"/>
    <col min="15105" max="15105" width="2.5" style="146" customWidth="1"/>
    <col min="15106" max="15106" width="18.25" style="146" customWidth="1"/>
    <col min="15107" max="15108" width="13.25" style="146" customWidth="1"/>
    <col min="15109" max="15109" width="28.33203125" style="146" customWidth="1"/>
    <col min="15110" max="15111" width="9" style="146"/>
    <col min="15112" max="15112" width="13" style="146" customWidth="1"/>
    <col min="15113" max="15113" width="12.33203125" style="146" customWidth="1"/>
    <col min="15114" max="15360" width="9" style="146"/>
    <col min="15361" max="15361" width="2.5" style="146" customWidth="1"/>
    <col min="15362" max="15362" width="18.25" style="146" customWidth="1"/>
    <col min="15363" max="15364" width="13.25" style="146" customWidth="1"/>
    <col min="15365" max="15365" width="28.33203125" style="146" customWidth="1"/>
    <col min="15366" max="15367" width="9" style="146"/>
    <col min="15368" max="15368" width="13" style="146" customWidth="1"/>
    <col min="15369" max="15369" width="12.33203125" style="146" customWidth="1"/>
    <col min="15370" max="15616" width="9" style="146"/>
    <col min="15617" max="15617" width="2.5" style="146" customWidth="1"/>
    <col min="15618" max="15618" width="18.25" style="146" customWidth="1"/>
    <col min="15619" max="15620" width="13.25" style="146" customWidth="1"/>
    <col min="15621" max="15621" width="28.33203125" style="146" customWidth="1"/>
    <col min="15622" max="15623" width="9" style="146"/>
    <col min="15624" max="15624" width="13" style="146" customWidth="1"/>
    <col min="15625" max="15625" width="12.33203125" style="146" customWidth="1"/>
    <col min="15626" max="15872" width="9" style="146"/>
    <col min="15873" max="15873" width="2.5" style="146" customWidth="1"/>
    <col min="15874" max="15874" width="18.25" style="146" customWidth="1"/>
    <col min="15875" max="15876" width="13.25" style="146" customWidth="1"/>
    <col min="15877" max="15877" width="28.33203125" style="146" customWidth="1"/>
    <col min="15878" max="15879" width="9" style="146"/>
    <col min="15880" max="15880" width="13" style="146" customWidth="1"/>
    <col min="15881" max="15881" width="12.33203125" style="146" customWidth="1"/>
    <col min="15882" max="16128" width="9" style="146"/>
    <col min="16129" max="16129" width="2.5" style="146" customWidth="1"/>
    <col min="16130" max="16130" width="18.25" style="146" customWidth="1"/>
    <col min="16131" max="16132" width="13.25" style="146" customWidth="1"/>
    <col min="16133" max="16133" width="28.33203125" style="146" customWidth="1"/>
    <col min="16134" max="16135" width="9" style="146"/>
    <col min="16136" max="16136" width="13" style="146" customWidth="1"/>
    <col min="16137" max="16137" width="12.33203125" style="146" customWidth="1"/>
    <col min="16138" max="16384" width="9" style="146"/>
  </cols>
  <sheetData>
    <row r="1" spans="1:11" ht="13.5" thickBot="1">
      <c r="A1" s="138" t="s">
        <v>2586</v>
      </c>
      <c r="B1" s="518"/>
      <c r="C1" s="518"/>
      <c r="D1" s="518"/>
      <c r="E1" s="519" t="s">
        <v>162</v>
      </c>
      <c r="F1" s="518"/>
      <c r="H1" s="139" t="s">
        <v>2420</v>
      </c>
      <c r="K1" s="146" t="s">
        <v>163</v>
      </c>
    </row>
    <row r="2" spans="1:11" ht="13.5" thickBot="1">
      <c r="A2" s="520"/>
      <c r="B2" s="521" t="s">
        <v>164</v>
      </c>
      <c r="C2" s="522" t="s">
        <v>165</v>
      </c>
      <c r="D2" s="523" t="s">
        <v>166</v>
      </c>
      <c r="E2" s="524" t="s">
        <v>167</v>
      </c>
      <c r="H2" s="146" t="s">
        <v>168</v>
      </c>
      <c r="I2" s="514" t="s">
        <v>169</v>
      </c>
    </row>
    <row r="3" spans="1:11" ht="18" customHeight="1">
      <c r="A3" s="525"/>
      <c r="B3" s="526" t="s">
        <v>170</v>
      </c>
      <c r="C3" s="1022">
        <f>兵庫県39!C42/100</f>
        <v>5.0959462073242898</v>
      </c>
      <c r="D3" s="1023">
        <f>尼崎市40!C43/100</f>
        <v>4.6850307585981392</v>
      </c>
      <c r="E3" s="527" t="s">
        <v>171</v>
      </c>
      <c r="H3" s="739" t="s">
        <v>172</v>
      </c>
      <c r="I3" s="760">
        <v>21210565</v>
      </c>
    </row>
    <row r="4" spans="1:11" ht="18" customHeight="1">
      <c r="A4" s="525"/>
      <c r="B4" s="528" t="s">
        <v>173</v>
      </c>
      <c r="C4" s="1024">
        <f>[1]部門別まとめ!J12/100</f>
        <v>3.5378663109358364</v>
      </c>
      <c r="D4" s="1025">
        <f>[2]部門別まとめ!J12/100</f>
        <v>3.5378663109358364</v>
      </c>
      <c r="E4" s="529" t="s">
        <v>174</v>
      </c>
      <c r="H4" s="146" t="s">
        <v>175</v>
      </c>
      <c r="I4" s="514">
        <v>6807400</v>
      </c>
    </row>
    <row r="5" spans="1:11" ht="18" customHeight="1">
      <c r="A5" s="525"/>
      <c r="B5" s="530" t="s">
        <v>176</v>
      </c>
      <c r="C5" s="1024">
        <f>[1]部門別まとめ!J13/100</f>
        <v>0.94089849485200605</v>
      </c>
      <c r="D5" s="1025">
        <f>[2]部門別まとめ!J13/100</f>
        <v>0.52336866385699898</v>
      </c>
      <c r="E5" s="529" t="s">
        <v>177</v>
      </c>
      <c r="H5" s="146" t="s">
        <v>2374</v>
      </c>
      <c r="I5" s="514">
        <v>3476433</v>
      </c>
    </row>
    <row r="6" spans="1:11" ht="18" customHeight="1">
      <c r="A6" s="525"/>
      <c r="B6" s="531" t="s">
        <v>178</v>
      </c>
      <c r="C6" s="1024">
        <f>[1]部門別まとめ!J14/100</f>
        <v>0.61712679974232909</v>
      </c>
      <c r="D6" s="1025">
        <f>[2]部門別まとめ!J14/100</f>
        <v>0.62379349844270504</v>
      </c>
      <c r="E6" s="529" t="s">
        <v>179</v>
      </c>
      <c r="H6" s="146" t="s">
        <v>2375</v>
      </c>
      <c r="I6" s="514">
        <v>1922903</v>
      </c>
    </row>
    <row r="7" spans="1:11" ht="18" customHeight="1">
      <c r="A7" s="532"/>
      <c r="B7" s="533" t="s">
        <v>180</v>
      </c>
      <c r="C7" s="1026">
        <f>兵庫県39!D42/100</f>
        <v>2.5958077816417808</v>
      </c>
      <c r="D7" s="1027">
        <f>尼崎市40!D43/100</f>
        <v>2.3641120059162293</v>
      </c>
      <c r="E7" s="529" t="s">
        <v>181</v>
      </c>
      <c r="H7" s="146" t="s">
        <v>182</v>
      </c>
      <c r="I7" s="514">
        <v>2741008</v>
      </c>
    </row>
    <row r="8" spans="1:11" ht="18" customHeight="1">
      <c r="A8" s="532"/>
      <c r="B8" s="533" t="s">
        <v>183</v>
      </c>
      <c r="C8" s="140">
        <f>I3/100</f>
        <v>212105.65</v>
      </c>
      <c r="D8" s="141">
        <f>I17/100</f>
        <v>19100.38</v>
      </c>
      <c r="E8" s="529" t="s">
        <v>2469</v>
      </c>
      <c r="H8" s="146" t="s">
        <v>2376</v>
      </c>
      <c r="I8" s="514">
        <v>1167867</v>
      </c>
    </row>
    <row r="9" spans="1:11" ht="18" customHeight="1">
      <c r="A9" s="534"/>
      <c r="B9" s="530" t="s">
        <v>184</v>
      </c>
      <c r="C9" s="142">
        <f>C7/C8*100</f>
        <v>1.2238277394504959E-3</v>
      </c>
      <c r="D9" s="143">
        <f>D7/D8*100</f>
        <v>1.2377303519177258E-2</v>
      </c>
      <c r="E9" s="529" t="s">
        <v>185</v>
      </c>
      <c r="H9" s="146" t="s">
        <v>2377</v>
      </c>
      <c r="I9" s="514">
        <v>2561653</v>
      </c>
    </row>
    <row r="10" spans="1:11" ht="13.5" thickBot="1">
      <c r="A10" s="535"/>
      <c r="B10" s="536" t="s">
        <v>186</v>
      </c>
      <c r="C10" s="993">
        <f>兵庫県39!E42</f>
        <v>40</v>
      </c>
      <c r="D10" s="994">
        <f>尼崎市40!E43</f>
        <v>38</v>
      </c>
      <c r="E10" s="537" t="s">
        <v>187</v>
      </c>
      <c r="H10" s="146" t="s">
        <v>2378</v>
      </c>
      <c r="I10" s="514">
        <v>1033392</v>
      </c>
    </row>
    <row r="11" spans="1:11" ht="18" customHeight="1">
      <c r="A11" s="886" t="s">
        <v>2538</v>
      </c>
      <c r="B11" s="518"/>
      <c r="C11" s="518"/>
      <c r="D11" s="518"/>
      <c r="E11" s="518"/>
      <c r="H11" s="146" t="s">
        <v>188</v>
      </c>
      <c r="I11" s="514">
        <v>619949</v>
      </c>
    </row>
    <row r="12" spans="1:11">
      <c r="H12" s="146" t="s">
        <v>189</v>
      </c>
      <c r="I12" s="514">
        <v>432836</v>
      </c>
    </row>
    <row r="13" spans="1:11">
      <c r="B13" s="516" t="s">
        <v>190</v>
      </c>
      <c r="C13" s="761">
        <f>C3/C4</f>
        <v>1.4404010099455427</v>
      </c>
      <c r="D13" s="761">
        <f>D3/D4</f>
        <v>1.324253192981409</v>
      </c>
      <c r="F13" s="146" t="s">
        <v>163</v>
      </c>
      <c r="H13" s="146" t="s">
        <v>191</v>
      </c>
      <c r="I13" s="514">
        <v>447123</v>
      </c>
    </row>
    <row r="14" spans="1:11">
      <c r="C14" s="1021">
        <f>SUM(C4:C6)</f>
        <v>5.0958916055301717</v>
      </c>
      <c r="D14" s="1021">
        <f>SUM(D4:D6)</f>
        <v>4.6850284732355405</v>
      </c>
      <c r="I14" s="758"/>
    </row>
    <row r="15" spans="1:11">
      <c r="E15" s="146" t="s">
        <v>588</v>
      </c>
      <c r="F15" s="146" t="s">
        <v>163</v>
      </c>
      <c r="H15" s="517" t="s">
        <v>175</v>
      </c>
      <c r="I15" s="759">
        <v>6807400</v>
      </c>
    </row>
    <row r="16" spans="1:11">
      <c r="D16" s="1070">
        <f>D4</f>
        <v>3.5378663109358364</v>
      </c>
      <c r="E16" s="146" t="s">
        <v>2565</v>
      </c>
      <c r="H16" s="146" t="s">
        <v>2379</v>
      </c>
      <c r="I16" s="514">
        <v>3476433</v>
      </c>
    </row>
    <row r="17" spans="4:9">
      <c r="D17" s="1070">
        <f>D5+D6</f>
        <v>1.1471621622997041</v>
      </c>
      <c r="E17" s="146" t="s">
        <v>2470</v>
      </c>
      <c r="H17" s="739" t="s">
        <v>192</v>
      </c>
      <c r="I17" s="760">
        <v>1910038</v>
      </c>
    </row>
    <row r="18" spans="4:9">
      <c r="D18" s="146" t="s">
        <v>2577</v>
      </c>
      <c r="E18" s="146" t="s">
        <v>2606</v>
      </c>
      <c r="H18" s="146" t="s">
        <v>2380</v>
      </c>
      <c r="I18" s="514">
        <v>1359997</v>
      </c>
    </row>
    <row r="19" spans="4:9">
      <c r="E19" s="146" t="s">
        <v>185</v>
      </c>
      <c r="H19" s="146" t="s">
        <v>2381</v>
      </c>
      <c r="I19" s="514">
        <v>206398</v>
      </c>
    </row>
    <row r="20" spans="4:9">
      <c r="E20" s="146" t="s">
        <v>2530</v>
      </c>
      <c r="H20" s="146" t="s">
        <v>2375</v>
      </c>
      <c r="I20" s="514">
        <v>1922903</v>
      </c>
    </row>
    <row r="21" spans="4:9">
      <c r="H21" s="146" t="s">
        <v>2382</v>
      </c>
      <c r="I21" s="514">
        <v>622929</v>
      </c>
    </row>
    <row r="22" spans="4:9">
      <c r="H22" s="146" t="s">
        <v>2383</v>
      </c>
      <c r="I22" s="514">
        <v>467716</v>
      </c>
    </row>
    <row r="23" spans="4:9">
      <c r="H23" s="146" t="s">
        <v>2384</v>
      </c>
      <c r="I23" s="514">
        <v>330412</v>
      </c>
    </row>
    <row r="24" spans="4:9">
      <c r="H24" s="146" t="s">
        <v>2385</v>
      </c>
      <c r="I24" s="514">
        <v>438776</v>
      </c>
    </row>
    <row r="25" spans="4:9">
      <c r="H25" s="146" t="s">
        <v>2386</v>
      </c>
      <c r="I25" s="514">
        <v>63070</v>
      </c>
    </row>
    <row r="26" spans="4:9">
      <c r="H26" s="146" t="s">
        <v>182</v>
      </c>
      <c r="I26" s="514">
        <v>2741008</v>
      </c>
    </row>
    <row r="27" spans="4:9">
      <c r="H27" s="146" t="s">
        <v>2387</v>
      </c>
      <c r="I27" s="514">
        <v>1123118</v>
      </c>
    </row>
    <row r="28" spans="4:9">
      <c r="H28" s="146" t="s">
        <v>2388</v>
      </c>
      <c r="I28" s="514">
        <v>833303</v>
      </c>
    </row>
    <row r="29" spans="4:9">
      <c r="H29" s="146" t="s">
        <v>2389</v>
      </c>
      <c r="I29" s="514">
        <v>465767</v>
      </c>
    </row>
    <row r="30" spans="4:9">
      <c r="H30" s="146" t="s">
        <v>2390</v>
      </c>
      <c r="I30" s="514">
        <v>160975</v>
      </c>
    </row>
    <row r="31" spans="4:9">
      <c r="H31" s="146" t="s">
        <v>2391</v>
      </c>
      <c r="I31" s="514">
        <v>157845</v>
      </c>
    </row>
    <row r="32" spans="4:9">
      <c r="H32" s="146" t="s">
        <v>2376</v>
      </c>
      <c r="I32" s="514">
        <v>1167867</v>
      </c>
    </row>
    <row r="33" spans="8:9">
      <c r="H33" s="146" t="s">
        <v>2392</v>
      </c>
      <c r="I33" s="514">
        <v>132490</v>
      </c>
    </row>
    <row r="34" spans="8:9">
      <c r="H34" s="146" t="s">
        <v>2393</v>
      </c>
      <c r="I34" s="514">
        <v>285760</v>
      </c>
    </row>
    <row r="35" spans="8:9">
      <c r="H35" s="146" t="s">
        <v>2394</v>
      </c>
      <c r="I35" s="514">
        <v>236331</v>
      </c>
    </row>
    <row r="36" spans="8:9">
      <c r="H36" s="146" t="s">
        <v>2395</v>
      </c>
      <c r="I36" s="514">
        <v>210821</v>
      </c>
    </row>
    <row r="37" spans="8:9">
      <c r="H37" s="146" t="s">
        <v>2396</v>
      </c>
      <c r="I37" s="514">
        <v>243858</v>
      </c>
    </row>
    <row r="38" spans="8:9">
      <c r="H38" s="146" t="s">
        <v>2397</v>
      </c>
      <c r="I38" s="514">
        <v>58607</v>
      </c>
    </row>
    <row r="39" spans="8:9">
      <c r="H39" s="146" t="s">
        <v>2398</v>
      </c>
      <c r="I39" s="514">
        <v>2561653</v>
      </c>
    </row>
    <row r="40" spans="8:9">
      <c r="H40" s="146" t="s">
        <v>2399</v>
      </c>
      <c r="I40" s="514">
        <v>2332019</v>
      </c>
    </row>
    <row r="41" spans="8:9">
      <c r="H41" s="146" t="s">
        <v>2400</v>
      </c>
      <c r="I41" s="514">
        <v>32905</v>
      </c>
    </row>
    <row r="42" spans="8:9">
      <c r="H42" s="146" t="s">
        <v>2401</v>
      </c>
      <c r="I42" s="514">
        <v>164196</v>
      </c>
    </row>
    <row r="43" spans="8:9">
      <c r="H43" s="146" t="s">
        <v>2402</v>
      </c>
      <c r="I43" s="514">
        <v>32533</v>
      </c>
    </row>
    <row r="44" spans="8:9">
      <c r="H44" s="146" t="s">
        <v>2378</v>
      </c>
      <c r="I44" s="514">
        <v>1033392</v>
      </c>
    </row>
    <row r="45" spans="8:9">
      <c r="H45" s="146" t="s">
        <v>2403</v>
      </c>
      <c r="I45" s="514">
        <v>168260</v>
      </c>
    </row>
    <row r="46" spans="8:9">
      <c r="H46" s="146" t="s">
        <v>2404</v>
      </c>
      <c r="I46" s="514">
        <v>248997</v>
      </c>
    </row>
    <row r="47" spans="8:9">
      <c r="H47" s="146" t="s">
        <v>2405</v>
      </c>
      <c r="I47" s="514">
        <v>112543</v>
      </c>
    </row>
    <row r="48" spans="8:9">
      <c r="H48" s="146" t="s">
        <v>2406</v>
      </c>
      <c r="I48" s="514">
        <v>314641</v>
      </c>
    </row>
    <row r="49" spans="8:9">
      <c r="H49" s="146" t="s">
        <v>2407</v>
      </c>
      <c r="I49" s="514">
        <v>86794</v>
      </c>
    </row>
    <row r="50" spans="8:9">
      <c r="H50" s="146" t="s">
        <v>2408</v>
      </c>
      <c r="I50" s="514">
        <v>49270</v>
      </c>
    </row>
    <row r="51" spans="8:9">
      <c r="H51" s="146" t="s">
        <v>2409</v>
      </c>
      <c r="I51" s="514">
        <v>52887</v>
      </c>
    </row>
    <row r="52" spans="8:9">
      <c r="H52" s="146" t="s">
        <v>188</v>
      </c>
      <c r="I52" s="514">
        <v>619949</v>
      </c>
    </row>
    <row r="53" spans="8:9">
      <c r="H53" s="146" t="s">
        <v>2410</v>
      </c>
      <c r="I53" s="514">
        <v>295180</v>
      </c>
    </row>
    <row r="54" spans="8:9">
      <c r="H54" s="146" t="s">
        <v>2411</v>
      </c>
      <c r="I54" s="514">
        <v>78108</v>
      </c>
    </row>
    <row r="55" spans="8:9">
      <c r="H55" s="146" t="s">
        <v>2412</v>
      </c>
      <c r="I55" s="514">
        <v>154052</v>
      </c>
    </row>
    <row r="56" spans="8:9">
      <c r="H56" s="146" t="s">
        <v>2413</v>
      </c>
      <c r="I56" s="514">
        <v>51276</v>
      </c>
    </row>
    <row r="57" spans="8:9">
      <c r="H57" s="146" t="s">
        <v>2414</v>
      </c>
      <c r="I57" s="514">
        <v>41333</v>
      </c>
    </row>
    <row r="58" spans="8:9">
      <c r="H58" s="146" t="s">
        <v>189</v>
      </c>
      <c r="I58" s="514">
        <v>432836</v>
      </c>
    </row>
    <row r="59" spans="8:9">
      <c r="H59" s="146" t="s">
        <v>2415</v>
      </c>
      <c r="I59" s="514">
        <v>197102</v>
      </c>
    </row>
    <row r="60" spans="8:9">
      <c r="H60" s="146" t="s">
        <v>2416</v>
      </c>
      <c r="I60" s="514">
        <v>235734</v>
      </c>
    </row>
    <row r="61" spans="8:9">
      <c r="H61" s="146" t="s">
        <v>191</v>
      </c>
      <c r="I61" s="514">
        <v>447123</v>
      </c>
    </row>
    <row r="62" spans="8:9">
      <c r="H62" s="146" t="s">
        <v>2417</v>
      </c>
      <c r="I62" s="514">
        <v>154319</v>
      </c>
    </row>
    <row r="63" spans="8:9">
      <c r="H63" s="146" t="s">
        <v>2418</v>
      </c>
      <c r="I63" s="514">
        <v>153230</v>
      </c>
    </row>
    <row r="64" spans="8:9">
      <c r="H64" s="146" t="s">
        <v>2419</v>
      </c>
      <c r="I64" s="514">
        <v>139574</v>
      </c>
    </row>
    <row r="65" spans="9:9">
      <c r="I65" s="514"/>
    </row>
  </sheetData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47F4B-24C2-47F1-BBF6-5A05B379F973}">
  <dimension ref="A1:F44"/>
  <sheetViews>
    <sheetView workbookViewId="0">
      <pane xSplit="2" ySplit="2" topLeftCell="C27" activePane="bottomRight" state="frozen"/>
      <selection pane="topRight" activeCell="C1" sqref="C1"/>
      <selection pane="bottomLeft" activeCell="A3" sqref="A3"/>
      <selection pane="bottomRight" activeCell="H31" sqref="H31"/>
    </sheetView>
  </sheetViews>
  <sheetFormatPr defaultRowHeight="13"/>
  <cols>
    <col min="1" max="1" width="3.5" style="146" customWidth="1"/>
    <col min="2" max="2" width="24.83203125" style="146" customWidth="1"/>
    <col min="3" max="6" width="12.83203125" style="146" customWidth="1"/>
    <col min="7" max="256" width="8.6640625" style="146"/>
    <col min="257" max="257" width="3.5" style="146" customWidth="1"/>
    <col min="258" max="258" width="23.25" style="146" customWidth="1"/>
    <col min="259" max="262" width="12.83203125" style="146" customWidth="1"/>
    <col min="263" max="512" width="8.6640625" style="146"/>
    <col min="513" max="513" width="3.5" style="146" customWidth="1"/>
    <col min="514" max="514" width="23.25" style="146" customWidth="1"/>
    <col min="515" max="518" width="12.83203125" style="146" customWidth="1"/>
    <col min="519" max="768" width="8.6640625" style="146"/>
    <col min="769" max="769" width="3.5" style="146" customWidth="1"/>
    <col min="770" max="770" width="23.25" style="146" customWidth="1"/>
    <col min="771" max="774" width="12.83203125" style="146" customWidth="1"/>
    <col min="775" max="1024" width="8.6640625" style="146"/>
    <col min="1025" max="1025" width="3.5" style="146" customWidth="1"/>
    <col min="1026" max="1026" width="23.25" style="146" customWidth="1"/>
    <col min="1027" max="1030" width="12.83203125" style="146" customWidth="1"/>
    <col min="1031" max="1280" width="8.6640625" style="146"/>
    <col min="1281" max="1281" width="3.5" style="146" customWidth="1"/>
    <col min="1282" max="1282" width="23.25" style="146" customWidth="1"/>
    <col min="1283" max="1286" width="12.83203125" style="146" customWidth="1"/>
    <col min="1287" max="1536" width="8.6640625" style="146"/>
    <col min="1537" max="1537" width="3.5" style="146" customWidth="1"/>
    <col min="1538" max="1538" width="23.25" style="146" customWidth="1"/>
    <col min="1539" max="1542" width="12.83203125" style="146" customWidth="1"/>
    <col min="1543" max="1792" width="8.6640625" style="146"/>
    <col min="1793" max="1793" width="3.5" style="146" customWidth="1"/>
    <col min="1794" max="1794" width="23.25" style="146" customWidth="1"/>
    <col min="1795" max="1798" width="12.83203125" style="146" customWidth="1"/>
    <col min="1799" max="2048" width="8.6640625" style="146"/>
    <col min="2049" max="2049" width="3.5" style="146" customWidth="1"/>
    <col min="2050" max="2050" width="23.25" style="146" customWidth="1"/>
    <col min="2051" max="2054" width="12.83203125" style="146" customWidth="1"/>
    <col min="2055" max="2304" width="8.6640625" style="146"/>
    <col min="2305" max="2305" width="3.5" style="146" customWidth="1"/>
    <col min="2306" max="2306" width="23.25" style="146" customWidth="1"/>
    <col min="2307" max="2310" width="12.83203125" style="146" customWidth="1"/>
    <col min="2311" max="2560" width="8.6640625" style="146"/>
    <col min="2561" max="2561" width="3.5" style="146" customWidth="1"/>
    <col min="2562" max="2562" width="23.25" style="146" customWidth="1"/>
    <col min="2563" max="2566" width="12.83203125" style="146" customWidth="1"/>
    <col min="2567" max="2816" width="8.6640625" style="146"/>
    <col min="2817" max="2817" width="3.5" style="146" customWidth="1"/>
    <col min="2818" max="2818" width="23.25" style="146" customWidth="1"/>
    <col min="2819" max="2822" width="12.83203125" style="146" customWidth="1"/>
    <col min="2823" max="3072" width="8.6640625" style="146"/>
    <col min="3073" max="3073" width="3.5" style="146" customWidth="1"/>
    <col min="3074" max="3074" width="23.25" style="146" customWidth="1"/>
    <col min="3075" max="3078" width="12.83203125" style="146" customWidth="1"/>
    <col min="3079" max="3328" width="8.6640625" style="146"/>
    <col min="3329" max="3329" width="3.5" style="146" customWidth="1"/>
    <col min="3330" max="3330" width="23.25" style="146" customWidth="1"/>
    <col min="3331" max="3334" width="12.83203125" style="146" customWidth="1"/>
    <col min="3335" max="3584" width="8.6640625" style="146"/>
    <col min="3585" max="3585" width="3.5" style="146" customWidth="1"/>
    <col min="3586" max="3586" width="23.25" style="146" customWidth="1"/>
    <col min="3587" max="3590" width="12.83203125" style="146" customWidth="1"/>
    <col min="3591" max="3840" width="8.6640625" style="146"/>
    <col min="3841" max="3841" width="3.5" style="146" customWidth="1"/>
    <col min="3842" max="3842" width="23.25" style="146" customWidth="1"/>
    <col min="3843" max="3846" width="12.83203125" style="146" customWidth="1"/>
    <col min="3847" max="4096" width="8.6640625" style="146"/>
    <col min="4097" max="4097" width="3.5" style="146" customWidth="1"/>
    <col min="4098" max="4098" width="23.25" style="146" customWidth="1"/>
    <col min="4099" max="4102" width="12.83203125" style="146" customWidth="1"/>
    <col min="4103" max="4352" width="8.6640625" style="146"/>
    <col min="4353" max="4353" width="3.5" style="146" customWidth="1"/>
    <col min="4354" max="4354" width="23.25" style="146" customWidth="1"/>
    <col min="4355" max="4358" width="12.83203125" style="146" customWidth="1"/>
    <col min="4359" max="4608" width="8.6640625" style="146"/>
    <col min="4609" max="4609" width="3.5" style="146" customWidth="1"/>
    <col min="4610" max="4610" width="23.25" style="146" customWidth="1"/>
    <col min="4611" max="4614" width="12.83203125" style="146" customWidth="1"/>
    <col min="4615" max="4864" width="8.6640625" style="146"/>
    <col min="4865" max="4865" width="3.5" style="146" customWidth="1"/>
    <col min="4866" max="4866" width="23.25" style="146" customWidth="1"/>
    <col min="4867" max="4870" width="12.83203125" style="146" customWidth="1"/>
    <col min="4871" max="5120" width="8.6640625" style="146"/>
    <col min="5121" max="5121" width="3.5" style="146" customWidth="1"/>
    <col min="5122" max="5122" width="23.25" style="146" customWidth="1"/>
    <col min="5123" max="5126" width="12.83203125" style="146" customWidth="1"/>
    <col min="5127" max="5376" width="8.6640625" style="146"/>
    <col min="5377" max="5377" width="3.5" style="146" customWidth="1"/>
    <col min="5378" max="5378" width="23.25" style="146" customWidth="1"/>
    <col min="5379" max="5382" width="12.83203125" style="146" customWidth="1"/>
    <col min="5383" max="5632" width="8.6640625" style="146"/>
    <col min="5633" max="5633" width="3.5" style="146" customWidth="1"/>
    <col min="5634" max="5634" width="23.25" style="146" customWidth="1"/>
    <col min="5635" max="5638" width="12.83203125" style="146" customWidth="1"/>
    <col min="5639" max="5888" width="8.6640625" style="146"/>
    <col min="5889" max="5889" width="3.5" style="146" customWidth="1"/>
    <col min="5890" max="5890" width="23.25" style="146" customWidth="1"/>
    <col min="5891" max="5894" width="12.83203125" style="146" customWidth="1"/>
    <col min="5895" max="6144" width="8.6640625" style="146"/>
    <col min="6145" max="6145" width="3.5" style="146" customWidth="1"/>
    <col min="6146" max="6146" width="23.25" style="146" customWidth="1"/>
    <col min="6147" max="6150" width="12.83203125" style="146" customWidth="1"/>
    <col min="6151" max="6400" width="8.6640625" style="146"/>
    <col min="6401" max="6401" width="3.5" style="146" customWidth="1"/>
    <col min="6402" max="6402" width="23.25" style="146" customWidth="1"/>
    <col min="6403" max="6406" width="12.83203125" style="146" customWidth="1"/>
    <col min="6407" max="6656" width="8.6640625" style="146"/>
    <col min="6657" max="6657" width="3.5" style="146" customWidth="1"/>
    <col min="6658" max="6658" width="23.25" style="146" customWidth="1"/>
    <col min="6659" max="6662" width="12.83203125" style="146" customWidth="1"/>
    <col min="6663" max="6912" width="8.6640625" style="146"/>
    <col min="6913" max="6913" width="3.5" style="146" customWidth="1"/>
    <col min="6914" max="6914" width="23.25" style="146" customWidth="1"/>
    <col min="6915" max="6918" width="12.83203125" style="146" customWidth="1"/>
    <col min="6919" max="7168" width="8.6640625" style="146"/>
    <col min="7169" max="7169" width="3.5" style="146" customWidth="1"/>
    <col min="7170" max="7170" width="23.25" style="146" customWidth="1"/>
    <col min="7171" max="7174" width="12.83203125" style="146" customWidth="1"/>
    <col min="7175" max="7424" width="8.6640625" style="146"/>
    <col min="7425" max="7425" width="3.5" style="146" customWidth="1"/>
    <col min="7426" max="7426" width="23.25" style="146" customWidth="1"/>
    <col min="7427" max="7430" width="12.83203125" style="146" customWidth="1"/>
    <col min="7431" max="7680" width="8.6640625" style="146"/>
    <col min="7681" max="7681" width="3.5" style="146" customWidth="1"/>
    <col min="7682" max="7682" width="23.25" style="146" customWidth="1"/>
    <col min="7683" max="7686" width="12.83203125" style="146" customWidth="1"/>
    <col min="7687" max="7936" width="8.6640625" style="146"/>
    <col min="7937" max="7937" width="3.5" style="146" customWidth="1"/>
    <col min="7938" max="7938" width="23.25" style="146" customWidth="1"/>
    <col min="7939" max="7942" width="12.83203125" style="146" customWidth="1"/>
    <col min="7943" max="8192" width="8.6640625" style="146"/>
    <col min="8193" max="8193" width="3.5" style="146" customWidth="1"/>
    <col min="8194" max="8194" width="23.25" style="146" customWidth="1"/>
    <col min="8195" max="8198" width="12.83203125" style="146" customWidth="1"/>
    <col min="8199" max="8448" width="8.6640625" style="146"/>
    <col min="8449" max="8449" width="3.5" style="146" customWidth="1"/>
    <col min="8450" max="8450" width="23.25" style="146" customWidth="1"/>
    <col min="8451" max="8454" width="12.83203125" style="146" customWidth="1"/>
    <col min="8455" max="8704" width="8.6640625" style="146"/>
    <col min="8705" max="8705" width="3.5" style="146" customWidth="1"/>
    <col min="8706" max="8706" width="23.25" style="146" customWidth="1"/>
    <col min="8707" max="8710" width="12.83203125" style="146" customWidth="1"/>
    <col min="8711" max="8960" width="8.6640625" style="146"/>
    <col min="8961" max="8961" width="3.5" style="146" customWidth="1"/>
    <col min="8962" max="8962" width="23.25" style="146" customWidth="1"/>
    <col min="8963" max="8966" width="12.83203125" style="146" customWidth="1"/>
    <col min="8967" max="9216" width="8.6640625" style="146"/>
    <col min="9217" max="9217" width="3.5" style="146" customWidth="1"/>
    <col min="9218" max="9218" width="23.25" style="146" customWidth="1"/>
    <col min="9219" max="9222" width="12.83203125" style="146" customWidth="1"/>
    <col min="9223" max="9472" width="8.6640625" style="146"/>
    <col min="9473" max="9473" width="3.5" style="146" customWidth="1"/>
    <col min="9474" max="9474" width="23.25" style="146" customWidth="1"/>
    <col min="9475" max="9478" width="12.83203125" style="146" customWidth="1"/>
    <col min="9479" max="9728" width="8.6640625" style="146"/>
    <col min="9729" max="9729" width="3.5" style="146" customWidth="1"/>
    <col min="9730" max="9730" width="23.25" style="146" customWidth="1"/>
    <col min="9731" max="9734" width="12.83203125" style="146" customWidth="1"/>
    <col min="9735" max="9984" width="8.6640625" style="146"/>
    <col min="9985" max="9985" width="3.5" style="146" customWidth="1"/>
    <col min="9986" max="9986" width="23.25" style="146" customWidth="1"/>
    <col min="9987" max="9990" width="12.83203125" style="146" customWidth="1"/>
    <col min="9991" max="10240" width="8.6640625" style="146"/>
    <col min="10241" max="10241" width="3.5" style="146" customWidth="1"/>
    <col min="10242" max="10242" width="23.25" style="146" customWidth="1"/>
    <col min="10243" max="10246" width="12.83203125" style="146" customWidth="1"/>
    <col min="10247" max="10496" width="8.6640625" style="146"/>
    <col min="10497" max="10497" width="3.5" style="146" customWidth="1"/>
    <col min="10498" max="10498" width="23.25" style="146" customWidth="1"/>
    <col min="10499" max="10502" width="12.83203125" style="146" customWidth="1"/>
    <col min="10503" max="10752" width="8.6640625" style="146"/>
    <col min="10753" max="10753" width="3.5" style="146" customWidth="1"/>
    <col min="10754" max="10754" width="23.25" style="146" customWidth="1"/>
    <col min="10755" max="10758" width="12.83203125" style="146" customWidth="1"/>
    <col min="10759" max="11008" width="8.6640625" style="146"/>
    <col min="11009" max="11009" width="3.5" style="146" customWidth="1"/>
    <col min="11010" max="11010" width="23.25" style="146" customWidth="1"/>
    <col min="11011" max="11014" width="12.83203125" style="146" customWidth="1"/>
    <col min="11015" max="11264" width="8.6640625" style="146"/>
    <col min="11265" max="11265" width="3.5" style="146" customWidth="1"/>
    <col min="11266" max="11266" width="23.25" style="146" customWidth="1"/>
    <col min="11267" max="11270" width="12.83203125" style="146" customWidth="1"/>
    <col min="11271" max="11520" width="8.6640625" style="146"/>
    <col min="11521" max="11521" width="3.5" style="146" customWidth="1"/>
    <col min="11522" max="11522" width="23.25" style="146" customWidth="1"/>
    <col min="11523" max="11526" width="12.83203125" style="146" customWidth="1"/>
    <col min="11527" max="11776" width="8.6640625" style="146"/>
    <col min="11777" max="11777" width="3.5" style="146" customWidth="1"/>
    <col min="11778" max="11778" width="23.25" style="146" customWidth="1"/>
    <col min="11779" max="11782" width="12.83203125" style="146" customWidth="1"/>
    <col min="11783" max="12032" width="8.6640625" style="146"/>
    <col min="12033" max="12033" width="3.5" style="146" customWidth="1"/>
    <col min="12034" max="12034" width="23.25" style="146" customWidth="1"/>
    <col min="12035" max="12038" width="12.83203125" style="146" customWidth="1"/>
    <col min="12039" max="12288" width="8.6640625" style="146"/>
    <col min="12289" max="12289" width="3.5" style="146" customWidth="1"/>
    <col min="12290" max="12290" width="23.25" style="146" customWidth="1"/>
    <col min="12291" max="12294" width="12.83203125" style="146" customWidth="1"/>
    <col min="12295" max="12544" width="8.6640625" style="146"/>
    <col min="12545" max="12545" width="3.5" style="146" customWidth="1"/>
    <col min="12546" max="12546" width="23.25" style="146" customWidth="1"/>
    <col min="12547" max="12550" width="12.83203125" style="146" customWidth="1"/>
    <col min="12551" max="12800" width="8.6640625" style="146"/>
    <col min="12801" max="12801" width="3.5" style="146" customWidth="1"/>
    <col min="12802" max="12802" width="23.25" style="146" customWidth="1"/>
    <col min="12803" max="12806" width="12.83203125" style="146" customWidth="1"/>
    <col min="12807" max="13056" width="8.6640625" style="146"/>
    <col min="13057" max="13057" width="3.5" style="146" customWidth="1"/>
    <col min="13058" max="13058" width="23.25" style="146" customWidth="1"/>
    <col min="13059" max="13062" width="12.83203125" style="146" customWidth="1"/>
    <col min="13063" max="13312" width="8.6640625" style="146"/>
    <col min="13313" max="13313" width="3.5" style="146" customWidth="1"/>
    <col min="13314" max="13314" width="23.25" style="146" customWidth="1"/>
    <col min="13315" max="13318" width="12.83203125" style="146" customWidth="1"/>
    <col min="13319" max="13568" width="8.6640625" style="146"/>
    <col min="13569" max="13569" width="3.5" style="146" customWidth="1"/>
    <col min="13570" max="13570" width="23.25" style="146" customWidth="1"/>
    <col min="13571" max="13574" width="12.83203125" style="146" customWidth="1"/>
    <col min="13575" max="13824" width="8.6640625" style="146"/>
    <col min="13825" max="13825" width="3.5" style="146" customWidth="1"/>
    <col min="13826" max="13826" width="23.25" style="146" customWidth="1"/>
    <col min="13827" max="13830" width="12.83203125" style="146" customWidth="1"/>
    <col min="13831" max="14080" width="8.6640625" style="146"/>
    <col min="14081" max="14081" width="3.5" style="146" customWidth="1"/>
    <col min="14082" max="14082" width="23.25" style="146" customWidth="1"/>
    <col min="14083" max="14086" width="12.83203125" style="146" customWidth="1"/>
    <col min="14087" max="14336" width="8.6640625" style="146"/>
    <col min="14337" max="14337" width="3.5" style="146" customWidth="1"/>
    <col min="14338" max="14338" width="23.25" style="146" customWidth="1"/>
    <col min="14339" max="14342" width="12.83203125" style="146" customWidth="1"/>
    <col min="14343" max="14592" width="8.6640625" style="146"/>
    <col min="14593" max="14593" width="3.5" style="146" customWidth="1"/>
    <col min="14594" max="14594" width="23.25" style="146" customWidth="1"/>
    <col min="14595" max="14598" width="12.83203125" style="146" customWidth="1"/>
    <col min="14599" max="14848" width="8.6640625" style="146"/>
    <col min="14849" max="14849" width="3.5" style="146" customWidth="1"/>
    <col min="14850" max="14850" width="23.25" style="146" customWidth="1"/>
    <col min="14851" max="14854" width="12.83203125" style="146" customWidth="1"/>
    <col min="14855" max="15104" width="8.6640625" style="146"/>
    <col min="15105" max="15105" width="3.5" style="146" customWidth="1"/>
    <col min="15106" max="15106" width="23.25" style="146" customWidth="1"/>
    <col min="15107" max="15110" width="12.83203125" style="146" customWidth="1"/>
    <col min="15111" max="15360" width="8.6640625" style="146"/>
    <col min="15361" max="15361" width="3.5" style="146" customWidth="1"/>
    <col min="15362" max="15362" width="23.25" style="146" customWidth="1"/>
    <col min="15363" max="15366" width="12.83203125" style="146" customWidth="1"/>
    <col min="15367" max="15616" width="8.6640625" style="146"/>
    <col min="15617" max="15617" width="3.5" style="146" customWidth="1"/>
    <col min="15618" max="15618" width="23.25" style="146" customWidth="1"/>
    <col min="15619" max="15622" width="12.83203125" style="146" customWidth="1"/>
    <col min="15623" max="15872" width="8.6640625" style="146"/>
    <col min="15873" max="15873" width="3.5" style="146" customWidth="1"/>
    <col min="15874" max="15874" width="23.25" style="146" customWidth="1"/>
    <col min="15875" max="15878" width="12.83203125" style="146" customWidth="1"/>
    <col min="15879" max="16128" width="8.6640625" style="146"/>
    <col min="16129" max="16129" width="3.5" style="146" customWidth="1"/>
    <col min="16130" max="16130" width="23.25" style="146" customWidth="1"/>
    <col min="16131" max="16134" width="12.83203125" style="146" customWidth="1"/>
    <col min="16135" max="16384" width="8.6640625" style="146"/>
  </cols>
  <sheetData>
    <row r="1" spans="1:6" ht="15" customHeight="1">
      <c r="A1" s="538" t="s">
        <v>2579</v>
      </c>
      <c r="B1" s="518"/>
      <c r="C1" s="518"/>
      <c r="D1" s="518"/>
      <c r="E1" s="518"/>
      <c r="F1" s="539" t="s">
        <v>193</v>
      </c>
    </row>
    <row r="2" spans="1:6" ht="15" customHeight="1">
      <c r="A2" s="540"/>
      <c r="B2" s="541" t="s">
        <v>194</v>
      </c>
      <c r="C2" s="542" t="s">
        <v>170</v>
      </c>
      <c r="D2" s="542" t="s">
        <v>180</v>
      </c>
      <c r="E2" s="542" t="s">
        <v>186</v>
      </c>
      <c r="F2" s="542" t="s">
        <v>195</v>
      </c>
    </row>
    <row r="3" spans="1:6" ht="15" customHeight="1">
      <c r="A3" s="543" t="s">
        <v>22</v>
      </c>
      <c r="B3" s="544" t="s">
        <v>23</v>
      </c>
      <c r="C3" s="545">
        <f>[4]部門別まとめ!C6</f>
        <v>0.43080034413480778</v>
      </c>
      <c r="D3" s="545">
        <f>[4]部門別まとめ!D6</f>
        <v>0.2405441610246884</v>
      </c>
      <c r="E3" s="546">
        <f>[4]部門別まとめ!E6</f>
        <v>0</v>
      </c>
      <c r="F3" s="546">
        <f>[4]部門別まとめ!F6</f>
        <v>0</v>
      </c>
    </row>
    <row r="4" spans="1:6" ht="15" customHeight="1">
      <c r="A4" s="547" t="s">
        <v>29</v>
      </c>
      <c r="B4" s="548" t="s">
        <v>2473</v>
      </c>
      <c r="C4" s="549">
        <f>[4]部門別まとめ!C7</f>
        <v>0</v>
      </c>
      <c r="D4" s="549">
        <f>[4]部門別まとめ!D7</f>
        <v>0</v>
      </c>
      <c r="E4" s="550">
        <f>[4]部門別まとめ!E7</f>
        <v>0</v>
      </c>
      <c r="F4" s="550">
        <f>[4]部門別まとめ!F7</f>
        <v>0</v>
      </c>
    </row>
    <row r="5" spans="1:6" ht="15" customHeight="1">
      <c r="A5" s="547" t="s">
        <v>34</v>
      </c>
      <c r="B5" s="548" t="s">
        <v>2474</v>
      </c>
      <c r="C5" s="549">
        <f>[4]部門別まとめ!C8</f>
        <v>0</v>
      </c>
      <c r="D5" s="549">
        <f>[4]部門別まとめ!D8</f>
        <v>0</v>
      </c>
      <c r="E5" s="550">
        <f>[4]部門別まとめ!E8</f>
        <v>0</v>
      </c>
      <c r="F5" s="550">
        <f>[4]部門別まとめ!F8</f>
        <v>0</v>
      </c>
    </row>
    <row r="6" spans="1:6" ht="15" customHeight="1">
      <c r="A6" s="547" t="s">
        <v>39</v>
      </c>
      <c r="B6" s="548" t="s">
        <v>40</v>
      </c>
      <c r="C6" s="549">
        <f>[4]部門別まとめ!C9</f>
        <v>2.8896421330004661E-3</v>
      </c>
      <c r="D6" s="549">
        <f>[4]部門別まとめ!D9</f>
        <v>1.1594802289155476E-3</v>
      </c>
      <c r="E6" s="550">
        <f>[4]部門別まとめ!E9</f>
        <v>0</v>
      </c>
      <c r="F6" s="550">
        <f>[4]部門別まとめ!F9</f>
        <v>0</v>
      </c>
    </row>
    <row r="7" spans="1:6" ht="15" customHeight="1">
      <c r="A7" s="551" t="s">
        <v>45</v>
      </c>
      <c r="B7" s="544" t="s">
        <v>46</v>
      </c>
      <c r="C7" s="545">
        <f>[4]部門別まとめ!C10</f>
        <v>225.4154705055</v>
      </c>
      <c r="D7" s="545">
        <f>[4]部門別まとめ!D10</f>
        <v>67.680988616155432</v>
      </c>
      <c r="E7" s="546">
        <f>[4]部門別まとめ!E10</f>
        <v>8</v>
      </c>
      <c r="F7" s="546">
        <f>[4]部門別まとめ!F10</f>
        <v>8</v>
      </c>
    </row>
    <row r="8" spans="1:6" ht="15" customHeight="1">
      <c r="A8" s="547" t="s">
        <v>50</v>
      </c>
      <c r="B8" s="548" t="s">
        <v>51</v>
      </c>
      <c r="C8" s="549">
        <f>[4]部門別まとめ!C11</f>
        <v>14.9333661307559</v>
      </c>
      <c r="D8" s="549">
        <f>[4]部門別まとめ!D11</f>
        <v>5.6898520685366725</v>
      </c>
      <c r="E8" s="550">
        <f>[4]部門別まとめ!E11</f>
        <v>7</v>
      </c>
      <c r="F8" s="550">
        <f>[4]部門別まとめ!F11</f>
        <v>5</v>
      </c>
    </row>
    <row r="9" spans="1:6" ht="15" customHeight="1">
      <c r="A9" s="547" t="s">
        <v>56</v>
      </c>
      <c r="B9" s="548" t="s">
        <v>42</v>
      </c>
      <c r="C9" s="549">
        <f>[4]部門別まとめ!C12</f>
        <v>3.021539874437436</v>
      </c>
      <c r="D9" s="549">
        <f>[4]部門別まとめ!D12</f>
        <v>0.9089704316424575</v>
      </c>
      <c r="E9" s="550">
        <f>[4]部門別まとめ!E12</f>
        <v>0</v>
      </c>
      <c r="F9" s="550">
        <f>[4]部門別まとめ!F12</f>
        <v>0</v>
      </c>
    </row>
    <row r="10" spans="1:6" ht="15" customHeight="1">
      <c r="A10" s="547" t="s">
        <v>59</v>
      </c>
      <c r="B10" s="548" t="s">
        <v>60</v>
      </c>
      <c r="C10" s="549">
        <f>[4]部門別まとめ!C13</f>
        <v>0.18708657959597993</v>
      </c>
      <c r="D10" s="549">
        <f>[4]部門別まとめ!D13</f>
        <v>6.0059381938945E-2</v>
      </c>
      <c r="E10" s="550">
        <f>[4]部門別まとめ!E13</f>
        <v>0</v>
      </c>
      <c r="F10" s="550">
        <f>[4]部門別まとめ!F13</f>
        <v>0</v>
      </c>
    </row>
    <row r="11" spans="1:6" ht="15" customHeight="1">
      <c r="A11" s="547" t="s">
        <v>63</v>
      </c>
      <c r="B11" s="548" t="s">
        <v>64</v>
      </c>
      <c r="C11" s="549">
        <f>[4]部門別まとめ!C14</f>
        <v>6.3213830497257414E-2</v>
      </c>
      <c r="D11" s="549">
        <f>[4]部門別まとめ!D14</f>
        <v>1.1073420423533488E-2</v>
      </c>
      <c r="E11" s="550">
        <f>[4]部門別まとめ!E14</f>
        <v>0</v>
      </c>
      <c r="F11" s="550">
        <f>[4]部門別まとめ!F14</f>
        <v>0</v>
      </c>
    </row>
    <row r="12" spans="1:6" ht="15" customHeight="1">
      <c r="A12" s="547" t="s">
        <v>68</v>
      </c>
      <c r="B12" s="548" t="s">
        <v>2475</v>
      </c>
      <c r="C12" s="549">
        <f>[4]部門別まとめ!C15</f>
        <v>0.75153360291289495</v>
      </c>
      <c r="D12" s="549">
        <f>[4]部門別まとめ!D15</f>
        <v>0.25678797650826146</v>
      </c>
      <c r="E12" s="550">
        <f>[4]部門別まとめ!E15</f>
        <v>0</v>
      </c>
      <c r="F12" s="550">
        <f>[4]部門別まとめ!F15</f>
        <v>0</v>
      </c>
    </row>
    <row r="13" spans="1:6" ht="15" customHeight="1">
      <c r="A13" s="547" t="s">
        <v>70</v>
      </c>
      <c r="B13" s="548" t="s">
        <v>71</v>
      </c>
      <c r="C13" s="549">
        <f>[4]部門別まとめ!C16</f>
        <v>0.27250984481042767</v>
      </c>
      <c r="D13" s="549">
        <f>[4]部門別まとめ!D16</f>
        <v>0.12816860069010011</v>
      </c>
      <c r="E13" s="550">
        <f>[4]部門別まとめ!E16</f>
        <v>0</v>
      </c>
      <c r="F13" s="550">
        <f>[4]部門別まとめ!F16</f>
        <v>0</v>
      </c>
    </row>
    <row r="14" spans="1:6" ht="15" customHeight="1">
      <c r="A14" s="547" t="s">
        <v>72</v>
      </c>
      <c r="B14" s="548" t="s">
        <v>73</v>
      </c>
      <c r="C14" s="549">
        <f>[4]部門別まとめ!C17</f>
        <v>9.2125922994679005E-2</v>
      </c>
      <c r="D14" s="549">
        <f>[4]部門別まとめ!D17</f>
        <v>1.5623372151518213E-2</v>
      </c>
      <c r="E14" s="550">
        <f>[4]部門別まとめ!E17</f>
        <v>0</v>
      </c>
      <c r="F14" s="550">
        <f>[4]部門別まとめ!F17</f>
        <v>0</v>
      </c>
    </row>
    <row r="15" spans="1:6" ht="15" customHeight="1">
      <c r="A15" s="547" t="s">
        <v>74</v>
      </c>
      <c r="B15" s="548" t="s">
        <v>75</v>
      </c>
      <c r="C15" s="549">
        <f>[4]部門別まとめ!C18</f>
        <v>0.22941514579789088</v>
      </c>
      <c r="D15" s="549">
        <f>[4]部門別まとめ!D18</f>
        <v>5.9430561093332335E-2</v>
      </c>
      <c r="E15" s="550">
        <f>[4]部門別まとめ!E18</f>
        <v>0</v>
      </c>
      <c r="F15" s="550">
        <f>[4]部門別まとめ!F18</f>
        <v>0</v>
      </c>
    </row>
    <row r="16" spans="1:6" ht="15" customHeight="1">
      <c r="A16" s="547" t="s">
        <v>78</v>
      </c>
      <c r="B16" s="548" t="s">
        <v>79</v>
      </c>
      <c r="C16" s="549">
        <f>[4]部門別まとめ!C19</f>
        <v>1.2635459624032557</v>
      </c>
      <c r="D16" s="549">
        <f>[4]部門別まとめ!D19</f>
        <v>0.52481401423646368</v>
      </c>
      <c r="E16" s="550">
        <f>[4]部門別まとめ!E19</f>
        <v>0</v>
      </c>
      <c r="F16" s="550">
        <f>[4]部門別まとめ!F19</f>
        <v>0</v>
      </c>
    </row>
    <row r="17" spans="1:6" ht="15" customHeight="1">
      <c r="A17" s="547" t="s">
        <v>84</v>
      </c>
      <c r="B17" s="548" t="s">
        <v>85</v>
      </c>
      <c r="C17" s="549">
        <f>[4]部門別まとめ!C20</f>
        <v>7.208154578372078E-2</v>
      </c>
      <c r="D17" s="549">
        <f>[4]部門別まとめ!D20</f>
        <v>3.0232106306105132E-2</v>
      </c>
      <c r="E17" s="550">
        <f>[4]部門別まとめ!E20</f>
        <v>0</v>
      </c>
      <c r="F17" s="550">
        <f>[4]部門別まとめ!F20</f>
        <v>0</v>
      </c>
    </row>
    <row r="18" spans="1:6" ht="15" customHeight="1">
      <c r="A18" s="547" t="s">
        <v>86</v>
      </c>
      <c r="B18" s="548" t="s">
        <v>87</v>
      </c>
      <c r="C18" s="549">
        <f>[4]部門別まとめ!C21</f>
        <v>0</v>
      </c>
      <c r="D18" s="549">
        <f>[4]部門別まとめ!D21</f>
        <v>0</v>
      </c>
      <c r="E18" s="550">
        <f>[4]部門別まとめ!E21</f>
        <v>0</v>
      </c>
      <c r="F18" s="550">
        <f>[4]部門別まとめ!F21</f>
        <v>0</v>
      </c>
    </row>
    <row r="19" spans="1:6" ht="15" customHeight="1">
      <c r="A19" s="547" t="s">
        <v>88</v>
      </c>
      <c r="B19" s="548" t="s">
        <v>89</v>
      </c>
      <c r="C19" s="549">
        <f>[4]部門別まとめ!C22</f>
        <v>0.14539256570011838</v>
      </c>
      <c r="D19" s="549">
        <f>[4]部門別まとめ!D22</f>
        <v>5.2951613433993738E-2</v>
      </c>
      <c r="E19" s="550">
        <f>[4]部門別まとめ!E22</f>
        <v>0</v>
      </c>
      <c r="F19" s="550">
        <f>[4]部門別まとめ!F22</f>
        <v>0</v>
      </c>
    </row>
    <row r="20" spans="1:6" ht="15" customHeight="1">
      <c r="A20" s="547" t="s">
        <v>90</v>
      </c>
      <c r="B20" s="548" t="s">
        <v>2476</v>
      </c>
      <c r="C20" s="549">
        <f>[4]部門別まとめ!C23</f>
        <v>4.672846304346788E-2</v>
      </c>
      <c r="D20" s="549">
        <f>[4]部門別まとめ!D23</f>
        <v>1.6162414002859476E-2</v>
      </c>
      <c r="E20" s="550">
        <f>[4]部門別まとめ!E23</f>
        <v>0</v>
      </c>
      <c r="F20" s="550">
        <f>[4]部門別まとめ!F23</f>
        <v>0</v>
      </c>
    </row>
    <row r="21" spans="1:6" ht="15" customHeight="1">
      <c r="A21" s="547" t="s">
        <v>92</v>
      </c>
      <c r="B21" s="548" t="s">
        <v>93</v>
      </c>
      <c r="C21" s="549">
        <f>[4]部門別まとめ!C24</f>
        <v>0.82814688439027395</v>
      </c>
      <c r="D21" s="549">
        <f>[4]部門別まとめ!D24</f>
        <v>0.28689372307845612</v>
      </c>
      <c r="E21" s="550">
        <f>[4]部門別まとめ!E24</f>
        <v>0</v>
      </c>
      <c r="F21" s="550">
        <f>[4]部門別まとめ!F24</f>
        <v>0</v>
      </c>
    </row>
    <row r="22" spans="1:6" ht="15" customHeight="1">
      <c r="A22" s="547" t="s">
        <v>94</v>
      </c>
      <c r="B22" s="548" t="s">
        <v>95</v>
      </c>
      <c r="C22" s="549">
        <f>[4]部門別まとめ!C25</f>
        <v>17.736140137000785</v>
      </c>
      <c r="D22" s="549">
        <f>[4]部門別まとめ!D25</f>
        <v>6.1765432965102551</v>
      </c>
      <c r="E22" s="550">
        <f>[4]部門別まとめ!E25</f>
        <v>0</v>
      </c>
      <c r="F22" s="550">
        <f>[4]部門別まとめ!F25</f>
        <v>0</v>
      </c>
    </row>
    <row r="23" spans="1:6" ht="15" customHeight="1">
      <c r="A23" s="547" t="s">
        <v>98</v>
      </c>
      <c r="B23" s="548" t="s">
        <v>99</v>
      </c>
      <c r="C23" s="549">
        <f>[4]部門別まとめ!C26</f>
        <v>0.40182330379000575</v>
      </c>
      <c r="D23" s="549">
        <f>[4]部門別まとめ!D26</f>
        <v>0.13612640815002461</v>
      </c>
      <c r="E23" s="550">
        <f>[4]部門別まとめ!E26</f>
        <v>0</v>
      </c>
      <c r="F23" s="550">
        <f>[4]部門別まとめ!F26</f>
        <v>0</v>
      </c>
    </row>
    <row r="24" spans="1:6" ht="15" customHeight="1">
      <c r="A24" s="552" t="s">
        <v>100</v>
      </c>
      <c r="B24" s="553" t="s">
        <v>101</v>
      </c>
      <c r="C24" s="554">
        <f>[4]部門別まとめ!C27</f>
        <v>27.971466234240417</v>
      </c>
      <c r="D24" s="554">
        <f>[4]部門別まとめ!D27</f>
        <v>12.297014639576858</v>
      </c>
      <c r="E24" s="555">
        <f>[4]部門別まとめ!E27</f>
        <v>2</v>
      </c>
      <c r="F24" s="555">
        <f>[4]部門別まとめ!F27</f>
        <v>1</v>
      </c>
    </row>
    <row r="25" spans="1:6" ht="15" customHeight="1">
      <c r="A25" s="547" t="s">
        <v>102</v>
      </c>
      <c r="B25" s="548" t="s">
        <v>103</v>
      </c>
      <c r="C25" s="549">
        <f>[4]部門別まとめ!C28</f>
        <v>1.9817082046557244</v>
      </c>
      <c r="D25" s="549">
        <f>[4]部門別まとめ!D28</f>
        <v>0.87710416252094503</v>
      </c>
      <c r="E25" s="550">
        <f>[4]部門別まとめ!E28</f>
        <v>0</v>
      </c>
      <c r="F25" s="550">
        <f>[4]部門別まとめ!F28</f>
        <v>0</v>
      </c>
    </row>
    <row r="26" spans="1:6" ht="15" customHeight="1">
      <c r="A26" s="547" t="s">
        <v>105</v>
      </c>
      <c r="B26" s="548" t="s">
        <v>37</v>
      </c>
      <c r="C26" s="549">
        <f>[4]部門別まとめ!C29</f>
        <v>10.769615959890718</v>
      </c>
      <c r="D26" s="549">
        <f>[4]部門別まとめ!D29</f>
        <v>3.3532700692214665</v>
      </c>
      <c r="E26" s="550">
        <f>[4]部門別まとめ!E29</f>
        <v>0</v>
      </c>
      <c r="F26" s="550">
        <f>[4]部門別まとめ!F29</f>
        <v>0</v>
      </c>
    </row>
    <row r="27" spans="1:6" ht="15" customHeight="1">
      <c r="A27" s="547" t="s">
        <v>107</v>
      </c>
      <c r="B27" s="548" t="s">
        <v>108</v>
      </c>
      <c r="C27" s="549">
        <f>[4]部門別まとめ!C30</f>
        <v>3.3806739562901615</v>
      </c>
      <c r="D27" s="549">
        <f>[4]部門別まとめ!D30</f>
        <v>1.5900915958101367</v>
      </c>
      <c r="E27" s="550">
        <f>[4]部門別まとめ!E30</f>
        <v>0</v>
      </c>
      <c r="F27" s="550">
        <f>[4]部門別まとめ!F30</f>
        <v>0</v>
      </c>
    </row>
    <row r="28" spans="1:6" ht="15" customHeight="1">
      <c r="A28" s="547" t="s">
        <v>110</v>
      </c>
      <c r="B28" s="548" t="s">
        <v>2477</v>
      </c>
      <c r="C28" s="549">
        <f>[4]部門別まとめ!C31</f>
        <v>2.6412709000385552</v>
      </c>
      <c r="D28" s="549">
        <f>[4]部門別まとめ!D31</f>
        <v>1.624324719128893</v>
      </c>
      <c r="E28" s="550">
        <f>[4]部門別まとめ!E31</f>
        <v>0</v>
      </c>
      <c r="F28" s="550">
        <f>[4]部門別まとめ!F31</f>
        <v>0</v>
      </c>
    </row>
    <row r="29" spans="1:6" ht="15" customHeight="1">
      <c r="A29" s="547" t="s">
        <v>114</v>
      </c>
      <c r="B29" s="548" t="s">
        <v>2478</v>
      </c>
      <c r="C29" s="549">
        <f>[4]部門別まとめ!C32</f>
        <v>189.48716690213178</v>
      </c>
      <c r="D29" s="549">
        <f>[4]部門別まとめ!D32</f>
        <v>125.78500925162938</v>
      </c>
      <c r="E29" s="550">
        <f>[4]部門別まとめ!E32</f>
        <v>28</v>
      </c>
      <c r="F29" s="550">
        <f>[4]部門別まとめ!F32</f>
        <v>23</v>
      </c>
    </row>
    <row r="30" spans="1:6" ht="15" customHeight="1">
      <c r="A30" s="547" t="s">
        <v>120</v>
      </c>
      <c r="B30" s="548" t="s">
        <v>121</v>
      </c>
      <c r="C30" s="549">
        <f>[4]部門別まとめ!C33</f>
        <v>14.739748486267784</v>
      </c>
      <c r="D30" s="549">
        <f>[4]部門別まとめ!D33</f>
        <v>9.5308870612399872</v>
      </c>
      <c r="E30" s="550">
        <f>[4]部門別まとめ!E33</f>
        <v>0</v>
      </c>
      <c r="F30" s="550">
        <f>[4]部門別まとめ!F33</f>
        <v>0</v>
      </c>
    </row>
    <row r="31" spans="1:6" ht="15" customHeight="1">
      <c r="A31" s="547" t="s">
        <v>122</v>
      </c>
      <c r="B31" s="548" t="s">
        <v>123</v>
      </c>
      <c r="C31" s="549">
        <f>[4]部門別まとめ!C34</f>
        <v>37.640262787452606</v>
      </c>
      <c r="D31" s="549">
        <f>[4]部門別まとめ!D34</f>
        <v>30.947274383195868</v>
      </c>
      <c r="E31" s="550">
        <f>[4]部門別まとめ!E34</f>
        <v>0</v>
      </c>
      <c r="F31" s="550">
        <f>[4]部門別まとめ!F34</f>
        <v>0</v>
      </c>
    </row>
    <row r="32" spans="1:6" ht="15" customHeight="1">
      <c r="A32" s="547" t="s">
        <v>127</v>
      </c>
      <c r="B32" s="548" t="s">
        <v>2479</v>
      </c>
      <c r="C32" s="549">
        <f>[4]部門別まとめ!C35</f>
        <v>32.159829186356717</v>
      </c>
      <c r="D32" s="549">
        <f>[4]部門別まとめ!D35</f>
        <v>22.430117274646744</v>
      </c>
      <c r="E32" s="550">
        <f>[4]部門別まとめ!E35</f>
        <v>1</v>
      </c>
      <c r="F32" s="550">
        <f>[4]部門別まとめ!F35</f>
        <v>1</v>
      </c>
    </row>
    <row r="33" spans="1:6" ht="15" customHeight="1">
      <c r="A33" s="547" t="s">
        <v>129</v>
      </c>
      <c r="B33" s="548" t="s">
        <v>130</v>
      </c>
      <c r="C33" s="549">
        <f>[4]部門別まとめ!C36</f>
        <v>5.6317506530073809</v>
      </c>
      <c r="D33" s="549">
        <f>[4]部門別まとめ!D36</f>
        <v>2.9922647055544567</v>
      </c>
      <c r="E33" s="550">
        <f>[4]部門別まとめ!E36</f>
        <v>0</v>
      </c>
      <c r="F33" s="550">
        <f>[4]部門別まとめ!F36</f>
        <v>0</v>
      </c>
    </row>
    <row r="34" spans="1:6" ht="15" customHeight="1">
      <c r="A34" s="547" t="s">
        <v>132</v>
      </c>
      <c r="B34" s="548" t="s">
        <v>133</v>
      </c>
      <c r="C34" s="549">
        <f>[4]部門別まとめ!C37</f>
        <v>0.50566741260950787</v>
      </c>
      <c r="D34" s="549">
        <f>[4]部門別まとめ!D37</f>
        <v>0.35523000523901266</v>
      </c>
      <c r="E34" s="550">
        <f>[4]部門別まとめ!E37</f>
        <v>0</v>
      </c>
      <c r="F34" s="550">
        <f>[4]部門別まとめ!F37</f>
        <v>0</v>
      </c>
    </row>
    <row r="35" spans="1:6" ht="15" customHeight="1">
      <c r="A35" s="547" t="s">
        <v>134</v>
      </c>
      <c r="B35" s="548" t="s">
        <v>135</v>
      </c>
      <c r="C35" s="549">
        <f>[4]部門別まとめ!C38</f>
        <v>4.4420280519717812</v>
      </c>
      <c r="D35" s="549">
        <f>[4]部門別まとめ!D38</f>
        <v>2.9278861590996685</v>
      </c>
      <c r="E35" s="550">
        <f>[4]部門別まとめ!E38</f>
        <v>0</v>
      </c>
      <c r="F35" s="550">
        <f>[4]部門別まとめ!F38</f>
        <v>0</v>
      </c>
    </row>
    <row r="36" spans="1:6" ht="15" customHeight="1">
      <c r="A36" s="547" t="s">
        <v>136</v>
      </c>
      <c r="B36" s="548" t="s">
        <v>2480</v>
      </c>
      <c r="C36" s="549">
        <f>[4]部門別まとめ!C39</f>
        <v>8.7684653715568146</v>
      </c>
      <c r="D36" s="549">
        <f>[4]部門別まとめ!D39</f>
        <v>5.2848780998640352</v>
      </c>
      <c r="E36" s="550">
        <f>[4]部門別まとめ!E39</f>
        <v>0</v>
      </c>
      <c r="F36" s="550">
        <f>[4]部門別まとめ!F39</f>
        <v>0</v>
      </c>
    </row>
    <row r="37" spans="1:6" ht="15" customHeight="1">
      <c r="A37" s="547" t="s">
        <v>138</v>
      </c>
      <c r="B37" s="548" t="s">
        <v>2481</v>
      </c>
      <c r="C37" s="549">
        <f>[4]部門別まとめ!C40</f>
        <v>12.214185927581335</v>
      </c>
      <c r="D37" s="549">
        <f>[4]部門別まとめ!D40</f>
        <v>7.0297832750935569</v>
      </c>
      <c r="E37" s="550">
        <f>[4]部門別まとめ!E40</f>
        <v>2</v>
      </c>
      <c r="F37" s="550">
        <f>[4]部門別まとめ!F40</f>
        <v>1</v>
      </c>
    </row>
    <row r="38" spans="1:6" ht="15" customHeight="1">
      <c r="A38" s="547" t="s">
        <v>140</v>
      </c>
      <c r="B38" s="548" t="s">
        <v>141</v>
      </c>
      <c r="C38" s="549">
        <f>[4]部門別まとめ!C41</f>
        <v>31.254656067207666</v>
      </c>
      <c r="D38" s="549">
        <f>[4]部門別まとめ!D41</f>
        <v>18.006225661672509</v>
      </c>
      <c r="E38" s="550">
        <f>[4]部門別まとめ!E41</f>
        <v>2</v>
      </c>
      <c r="F38" s="550">
        <f>[4]部門別まとめ!F41</f>
        <v>2</v>
      </c>
    </row>
    <row r="39" spans="1:6" ht="15" customHeight="1">
      <c r="A39" s="547" t="s">
        <v>142</v>
      </c>
      <c r="B39" s="548" t="s">
        <v>240</v>
      </c>
      <c r="C39" s="549">
        <f>[4]部門別まとめ!C42</f>
        <v>69.486873723043843</v>
      </c>
      <c r="D39" s="549">
        <f>[4]部門別まとめ!D42</f>
        <v>27.52403881434666</v>
      </c>
      <c r="E39" s="550">
        <f>[4]部門別まとめ!E42</f>
        <v>6</v>
      </c>
      <c r="F39" s="550">
        <f>[4]部門別まとめ!F42</f>
        <v>5</v>
      </c>
    </row>
    <row r="40" spans="1:6" ht="15" customHeight="1">
      <c r="A40" s="547" t="s">
        <v>144</v>
      </c>
      <c r="B40" s="548" t="s">
        <v>241</v>
      </c>
      <c r="C40" s="549">
        <f>[4]部門別まとめ!C43</f>
        <v>27.033443693588143</v>
      </c>
      <c r="D40" s="549">
        <f>[4]部門別まとめ!D43</f>
        <v>18.40761598997139</v>
      </c>
      <c r="E40" s="550">
        <f>[4]部門別まとめ!E43</f>
        <v>6</v>
      </c>
      <c r="F40" s="550">
        <f>[4]部門別まとめ!F43</f>
        <v>3</v>
      </c>
    </row>
    <row r="41" spans="1:6" ht="15" customHeight="1">
      <c r="A41" s="547" t="s">
        <v>146</v>
      </c>
      <c r="B41" s="548" t="s">
        <v>242</v>
      </c>
      <c r="C41" s="549">
        <f>[4]部門別まとめ!C44</f>
        <v>0.64710946195789476</v>
      </c>
      <c r="D41" s="549">
        <f>[4]部門別まとめ!D44</f>
        <v>0</v>
      </c>
      <c r="E41" s="550">
        <f>[4]部門別まとめ!E44</f>
        <v>0</v>
      </c>
      <c r="F41" s="550">
        <f>[4]部門別まとめ!F44</f>
        <v>0</v>
      </c>
    </row>
    <row r="42" spans="1:6" ht="15" customHeight="1">
      <c r="A42" s="547" t="s">
        <v>148</v>
      </c>
      <c r="B42" s="548" t="s">
        <v>243</v>
      </c>
      <c r="C42" s="549">
        <f>[4]部門別まとめ!C45</f>
        <v>0.2155560184532048</v>
      </c>
      <c r="D42" s="549">
        <f>[4]部門別まとめ!D45</f>
        <v>9.2158442381801306E-2</v>
      </c>
      <c r="E42" s="550">
        <f>[4]部門別まとめ!E45</f>
        <v>0</v>
      </c>
      <c r="F42" s="550">
        <f>[4]部門別まとめ!F45</f>
        <v>0</v>
      </c>
    </row>
    <row r="43" spans="1:6" ht="15" customHeight="1">
      <c r="A43" s="556"/>
      <c r="B43" s="541" t="s">
        <v>210</v>
      </c>
      <c r="C43" s="557">
        <f>[4]部門別まとめ!C46</f>
        <v>746.86528928398377</v>
      </c>
      <c r="D43" s="557">
        <f>[4]部門別まとめ!D46</f>
        <v>373.33155595630546</v>
      </c>
      <c r="E43" s="558">
        <f>[4]部門別まとめ!E46</f>
        <v>62</v>
      </c>
      <c r="F43" s="558">
        <f>[4]部門別まとめ!F46</f>
        <v>49</v>
      </c>
    </row>
    <row r="44" spans="1:6">
      <c r="A44" s="518" t="s">
        <v>2545</v>
      </c>
      <c r="B44" s="518"/>
      <c r="C44" s="518"/>
      <c r="D44" s="518"/>
      <c r="E44" s="518"/>
      <c r="F44" s="518"/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C91FA-4F8E-410B-A5BF-AD64EB165C03}">
  <dimension ref="A1:F44"/>
  <sheetViews>
    <sheetView workbookViewId="0">
      <pane xSplit="2" ySplit="2" topLeftCell="C28" activePane="bottomRight" state="frozen"/>
      <selection pane="topRight" activeCell="C1" sqref="C1"/>
      <selection pane="bottomLeft" activeCell="A3" sqref="A3"/>
      <selection pane="bottomRight" activeCell="H33" sqref="H33"/>
    </sheetView>
  </sheetViews>
  <sheetFormatPr defaultRowHeight="13"/>
  <cols>
    <col min="1" max="1" width="3.5" style="146" customWidth="1"/>
    <col min="2" max="2" width="24.83203125" style="146" customWidth="1"/>
    <col min="3" max="6" width="12.83203125" style="146" customWidth="1"/>
    <col min="7" max="256" width="9" style="146"/>
    <col min="257" max="257" width="3.5" style="146" customWidth="1"/>
    <col min="258" max="258" width="23.25" style="146" customWidth="1"/>
    <col min="259" max="262" width="12.83203125" style="146" customWidth="1"/>
    <col min="263" max="512" width="9" style="146"/>
    <col min="513" max="513" width="3.5" style="146" customWidth="1"/>
    <col min="514" max="514" width="23.25" style="146" customWidth="1"/>
    <col min="515" max="518" width="12.83203125" style="146" customWidth="1"/>
    <col min="519" max="768" width="9" style="146"/>
    <col min="769" max="769" width="3.5" style="146" customWidth="1"/>
    <col min="770" max="770" width="23.25" style="146" customWidth="1"/>
    <col min="771" max="774" width="12.83203125" style="146" customWidth="1"/>
    <col min="775" max="1024" width="9" style="146"/>
    <col min="1025" max="1025" width="3.5" style="146" customWidth="1"/>
    <col min="1026" max="1026" width="23.25" style="146" customWidth="1"/>
    <col min="1027" max="1030" width="12.83203125" style="146" customWidth="1"/>
    <col min="1031" max="1280" width="9" style="146"/>
    <col min="1281" max="1281" width="3.5" style="146" customWidth="1"/>
    <col min="1282" max="1282" width="23.25" style="146" customWidth="1"/>
    <col min="1283" max="1286" width="12.83203125" style="146" customWidth="1"/>
    <col min="1287" max="1536" width="9" style="146"/>
    <col min="1537" max="1537" width="3.5" style="146" customWidth="1"/>
    <col min="1538" max="1538" width="23.25" style="146" customWidth="1"/>
    <col min="1539" max="1542" width="12.83203125" style="146" customWidth="1"/>
    <col min="1543" max="1792" width="9" style="146"/>
    <col min="1793" max="1793" width="3.5" style="146" customWidth="1"/>
    <col min="1794" max="1794" width="23.25" style="146" customWidth="1"/>
    <col min="1795" max="1798" width="12.83203125" style="146" customWidth="1"/>
    <col min="1799" max="2048" width="9" style="146"/>
    <col min="2049" max="2049" width="3.5" style="146" customWidth="1"/>
    <col min="2050" max="2050" width="23.25" style="146" customWidth="1"/>
    <col min="2051" max="2054" width="12.83203125" style="146" customWidth="1"/>
    <col min="2055" max="2304" width="9" style="146"/>
    <col min="2305" max="2305" width="3.5" style="146" customWidth="1"/>
    <col min="2306" max="2306" width="23.25" style="146" customWidth="1"/>
    <col min="2307" max="2310" width="12.83203125" style="146" customWidth="1"/>
    <col min="2311" max="2560" width="9" style="146"/>
    <col min="2561" max="2561" width="3.5" style="146" customWidth="1"/>
    <col min="2562" max="2562" width="23.25" style="146" customWidth="1"/>
    <col min="2563" max="2566" width="12.83203125" style="146" customWidth="1"/>
    <col min="2567" max="2816" width="9" style="146"/>
    <col min="2817" max="2817" width="3.5" style="146" customWidth="1"/>
    <col min="2818" max="2818" width="23.25" style="146" customWidth="1"/>
    <col min="2819" max="2822" width="12.83203125" style="146" customWidth="1"/>
    <col min="2823" max="3072" width="9" style="146"/>
    <col min="3073" max="3073" width="3.5" style="146" customWidth="1"/>
    <col min="3074" max="3074" width="23.25" style="146" customWidth="1"/>
    <col min="3075" max="3078" width="12.83203125" style="146" customWidth="1"/>
    <col min="3079" max="3328" width="9" style="146"/>
    <col min="3329" max="3329" width="3.5" style="146" customWidth="1"/>
    <col min="3330" max="3330" width="23.25" style="146" customWidth="1"/>
    <col min="3331" max="3334" width="12.83203125" style="146" customWidth="1"/>
    <col min="3335" max="3584" width="9" style="146"/>
    <col min="3585" max="3585" width="3.5" style="146" customWidth="1"/>
    <col min="3586" max="3586" width="23.25" style="146" customWidth="1"/>
    <col min="3587" max="3590" width="12.83203125" style="146" customWidth="1"/>
    <col min="3591" max="3840" width="9" style="146"/>
    <col min="3841" max="3841" width="3.5" style="146" customWidth="1"/>
    <col min="3842" max="3842" width="23.25" style="146" customWidth="1"/>
    <col min="3843" max="3846" width="12.83203125" style="146" customWidth="1"/>
    <col min="3847" max="4096" width="9" style="146"/>
    <col min="4097" max="4097" width="3.5" style="146" customWidth="1"/>
    <col min="4098" max="4098" width="23.25" style="146" customWidth="1"/>
    <col min="4099" max="4102" width="12.83203125" style="146" customWidth="1"/>
    <col min="4103" max="4352" width="9" style="146"/>
    <col min="4353" max="4353" width="3.5" style="146" customWidth="1"/>
    <col min="4354" max="4354" width="23.25" style="146" customWidth="1"/>
    <col min="4355" max="4358" width="12.83203125" style="146" customWidth="1"/>
    <col min="4359" max="4608" width="9" style="146"/>
    <col min="4609" max="4609" width="3.5" style="146" customWidth="1"/>
    <col min="4610" max="4610" width="23.25" style="146" customWidth="1"/>
    <col min="4611" max="4614" width="12.83203125" style="146" customWidth="1"/>
    <col min="4615" max="4864" width="9" style="146"/>
    <col min="4865" max="4865" width="3.5" style="146" customWidth="1"/>
    <col min="4866" max="4866" width="23.25" style="146" customWidth="1"/>
    <col min="4867" max="4870" width="12.83203125" style="146" customWidth="1"/>
    <col min="4871" max="5120" width="9" style="146"/>
    <col min="5121" max="5121" width="3.5" style="146" customWidth="1"/>
    <col min="5122" max="5122" width="23.25" style="146" customWidth="1"/>
    <col min="5123" max="5126" width="12.83203125" style="146" customWidth="1"/>
    <col min="5127" max="5376" width="9" style="146"/>
    <col min="5377" max="5377" width="3.5" style="146" customWidth="1"/>
    <col min="5378" max="5378" width="23.25" style="146" customWidth="1"/>
    <col min="5379" max="5382" width="12.83203125" style="146" customWidth="1"/>
    <col min="5383" max="5632" width="9" style="146"/>
    <col min="5633" max="5633" width="3.5" style="146" customWidth="1"/>
    <col min="5634" max="5634" width="23.25" style="146" customWidth="1"/>
    <col min="5635" max="5638" width="12.83203125" style="146" customWidth="1"/>
    <col min="5639" max="5888" width="9" style="146"/>
    <col min="5889" max="5889" width="3.5" style="146" customWidth="1"/>
    <col min="5890" max="5890" width="23.25" style="146" customWidth="1"/>
    <col min="5891" max="5894" width="12.83203125" style="146" customWidth="1"/>
    <col min="5895" max="6144" width="9" style="146"/>
    <col min="6145" max="6145" width="3.5" style="146" customWidth="1"/>
    <col min="6146" max="6146" width="23.25" style="146" customWidth="1"/>
    <col min="6147" max="6150" width="12.83203125" style="146" customWidth="1"/>
    <col min="6151" max="6400" width="9" style="146"/>
    <col min="6401" max="6401" width="3.5" style="146" customWidth="1"/>
    <col min="6402" max="6402" width="23.25" style="146" customWidth="1"/>
    <col min="6403" max="6406" width="12.83203125" style="146" customWidth="1"/>
    <col min="6407" max="6656" width="9" style="146"/>
    <col min="6657" max="6657" width="3.5" style="146" customWidth="1"/>
    <col min="6658" max="6658" width="23.25" style="146" customWidth="1"/>
    <col min="6659" max="6662" width="12.83203125" style="146" customWidth="1"/>
    <col min="6663" max="6912" width="9" style="146"/>
    <col min="6913" max="6913" width="3.5" style="146" customWidth="1"/>
    <col min="6914" max="6914" width="23.25" style="146" customWidth="1"/>
    <col min="6915" max="6918" width="12.83203125" style="146" customWidth="1"/>
    <col min="6919" max="7168" width="9" style="146"/>
    <col min="7169" max="7169" width="3.5" style="146" customWidth="1"/>
    <col min="7170" max="7170" width="23.25" style="146" customWidth="1"/>
    <col min="7171" max="7174" width="12.83203125" style="146" customWidth="1"/>
    <col min="7175" max="7424" width="9" style="146"/>
    <col min="7425" max="7425" width="3.5" style="146" customWidth="1"/>
    <col min="7426" max="7426" width="23.25" style="146" customWidth="1"/>
    <col min="7427" max="7430" width="12.83203125" style="146" customWidth="1"/>
    <col min="7431" max="7680" width="9" style="146"/>
    <col min="7681" max="7681" width="3.5" style="146" customWidth="1"/>
    <col min="7682" max="7682" width="23.25" style="146" customWidth="1"/>
    <col min="7683" max="7686" width="12.83203125" style="146" customWidth="1"/>
    <col min="7687" max="7936" width="9" style="146"/>
    <col min="7937" max="7937" width="3.5" style="146" customWidth="1"/>
    <col min="7938" max="7938" width="23.25" style="146" customWidth="1"/>
    <col min="7939" max="7942" width="12.83203125" style="146" customWidth="1"/>
    <col min="7943" max="8192" width="9" style="146"/>
    <col min="8193" max="8193" width="3.5" style="146" customWidth="1"/>
    <col min="8194" max="8194" width="23.25" style="146" customWidth="1"/>
    <col min="8195" max="8198" width="12.83203125" style="146" customWidth="1"/>
    <col min="8199" max="8448" width="9" style="146"/>
    <col min="8449" max="8449" width="3.5" style="146" customWidth="1"/>
    <col min="8450" max="8450" width="23.25" style="146" customWidth="1"/>
    <col min="8451" max="8454" width="12.83203125" style="146" customWidth="1"/>
    <col min="8455" max="8704" width="9" style="146"/>
    <col min="8705" max="8705" width="3.5" style="146" customWidth="1"/>
    <col min="8706" max="8706" width="23.25" style="146" customWidth="1"/>
    <col min="8707" max="8710" width="12.83203125" style="146" customWidth="1"/>
    <col min="8711" max="8960" width="9" style="146"/>
    <col min="8961" max="8961" width="3.5" style="146" customWidth="1"/>
    <col min="8962" max="8962" width="23.25" style="146" customWidth="1"/>
    <col min="8963" max="8966" width="12.83203125" style="146" customWidth="1"/>
    <col min="8967" max="9216" width="9" style="146"/>
    <col min="9217" max="9217" width="3.5" style="146" customWidth="1"/>
    <col min="9218" max="9218" width="23.25" style="146" customWidth="1"/>
    <col min="9219" max="9222" width="12.83203125" style="146" customWidth="1"/>
    <col min="9223" max="9472" width="9" style="146"/>
    <col min="9473" max="9473" width="3.5" style="146" customWidth="1"/>
    <col min="9474" max="9474" width="23.25" style="146" customWidth="1"/>
    <col min="9475" max="9478" width="12.83203125" style="146" customWidth="1"/>
    <col min="9479" max="9728" width="9" style="146"/>
    <col min="9729" max="9729" width="3.5" style="146" customWidth="1"/>
    <col min="9730" max="9730" width="23.25" style="146" customWidth="1"/>
    <col min="9731" max="9734" width="12.83203125" style="146" customWidth="1"/>
    <col min="9735" max="9984" width="9" style="146"/>
    <col min="9985" max="9985" width="3.5" style="146" customWidth="1"/>
    <col min="9986" max="9986" width="23.25" style="146" customWidth="1"/>
    <col min="9987" max="9990" width="12.83203125" style="146" customWidth="1"/>
    <col min="9991" max="10240" width="9" style="146"/>
    <col min="10241" max="10241" width="3.5" style="146" customWidth="1"/>
    <col min="10242" max="10242" width="23.25" style="146" customWidth="1"/>
    <col min="10243" max="10246" width="12.83203125" style="146" customWidth="1"/>
    <col min="10247" max="10496" width="9" style="146"/>
    <col min="10497" max="10497" width="3.5" style="146" customWidth="1"/>
    <col min="10498" max="10498" width="23.25" style="146" customWidth="1"/>
    <col min="10499" max="10502" width="12.83203125" style="146" customWidth="1"/>
    <col min="10503" max="10752" width="9" style="146"/>
    <col min="10753" max="10753" width="3.5" style="146" customWidth="1"/>
    <col min="10754" max="10754" width="23.25" style="146" customWidth="1"/>
    <col min="10755" max="10758" width="12.83203125" style="146" customWidth="1"/>
    <col min="10759" max="11008" width="9" style="146"/>
    <col min="11009" max="11009" width="3.5" style="146" customWidth="1"/>
    <col min="11010" max="11010" width="23.25" style="146" customWidth="1"/>
    <col min="11011" max="11014" width="12.83203125" style="146" customWidth="1"/>
    <col min="11015" max="11264" width="9" style="146"/>
    <col min="11265" max="11265" width="3.5" style="146" customWidth="1"/>
    <col min="11266" max="11266" width="23.25" style="146" customWidth="1"/>
    <col min="11267" max="11270" width="12.83203125" style="146" customWidth="1"/>
    <col min="11271" max="11520" width="9" style="146"/>
    <col min="11521" max="11521" width="3.5" style="146" customWidth="1"/>
    <col min="11522" max="11522" width="23.25" style="146" customWidth="1"/>
    <col min="11523" max="11526" width="12.83203125" style="146" customWidth="1"/>
    <col min="11527" max="11776" width="9" style="146"/>
    <col min="11777" max="11777" width="3.5" style="146" customWidth="1"/>
    <col min="11778" max="11778" width="23.25" style="146" customWidth="1"/>
    <col min="11779" max="11782" width="12.83203125" style="146" customWidth="1"/>
    <col min="11783" max="12032" width="9" style="146"/>
    <col min="12033" max="12033" width="3.5" style="146" customWidth="1"/>
    <col min="12034" max="12034" width="23.25" style="146" customWidth="1"/>
    <col min="12035" max="12038" width="12.83203125" style="146" customWidth="1"/>
    <col min="12039" max="12288" width="9" style="146"/>
    <col min="12289" max="12289" width="3.5" style="146" customWidth="1"/>
    <col min="12290" max="12290" width="23.25" style="146" customWidth="1"/>
    <col min="12291" max="12294" width="12.83203125" style="146" customWidth="1"/>
    <col min="12295" max="12544" width="9" style="146"/>
    <col min="12545" max="12545" width="3.5" style="146" customWidth="1"/>
    <col min="12546" max="12546" width="23.25" style="146" customWidth="1"/>
    <col min="12547" max="12550" width="12.83203125" style="146" customWidth="1"/>
    <col min="12551" max="12800" width="9" style="146"/>
    <col min="12801" max="12801" width="3.5" style="146" customWidth="1"/>
    <col min="12802" max="12802" width="23.25" style="146" customWidth="1"/>
    <col min="12803" max="12806" width="12.83203125" style="146" customWidth="1"/>
    <col min="12807" max="13056" width="9" style="146"/>
    <col min="13057" max="13057" width="3.5" style="146" customWidth="1"/>
    <col min="13058" max="13058" width="23.25" style="146" customWidth="1"/>
    <col min="13059" max="13062" width="12.83203125" style="146" customWidth="1"/>
    <col min="13063" max="13312" width="9" style="146"/>
    <col min="13313" max="13313" width="3.5" style="146" customWidth="1"/>
    <col min="13314" max="13314" width="23.25" style="146" customWidth="1"/>
    <col min="13315" max="13318" width="12.83203125" style="146" customWidth="1"/>
    <col min="13319" max="13568" width="9" style="146"/>
    <col min="13569" max="13569" width="3.5" style="146" customWidth="1"/>
    <col min="13570" max="13570" width="23.25" style="146" customWidth="1"/>
    <col min="13571" max="13574" width="12.83203125" style="146" customWidth="1"/>
    <col min="13575" max="13824" width="9" style="146"/>
    <col min="13825" max="13825" width="3.5" style="146" customWidth="1"/>
    <col min="13826" max="13826" width="23.25" style="146" customWidth="1"/>
    <col min="13827" max="13830" width="12.83203125" style="146" customWidth="1"/>
    <col min="13831" max="14080" width="9" style="146"/>
    <col min="14081" max="14081" width="3.5" style="146" customWidth="1"/>
    <col min="14082" max="14082" width="23.25" style="146" customWidth="1"/>
    <col min="14083" max="14086" width="12.83203125" style="146" customWidth="1"/>
    <col min="14087" max="14336" width="9" style="146"/>
    <col min="14337" max="14337" width="3.5" style="146" customWidth="1"/>
    <col min="14338" max="14338" width="23.25" style="146" customWidth="1"/>
    <col min="14339" max="14342" width="12.83203125" style="146" customWidth="1"/>
    <col min="14343" max="14592" width="9" style="146"/>
    <col min="14593" max="14593" width="3.5" style="146" customWidth="1"/>
    <col min="14594" max="14594" width="23.25" style="146" customWidth="1"/>
    <col min="14595" max="14598" width="12.83203125" style="146" customWidth="1"/>
    <col min="14599" max="14848" width="9" style="146"/>
    <col min="14849" max="14849" width="3.5" style="146" customWidth="1"/>
    <col min="14850" max="14850" width="23.25" style="146" customWidth="1"/>
    <col min="14851" max="14854" width="12.83203125" style="146" customWidth="1"/>
    <col min="14855" max="15104" width="9" style="146"/>
    <col min="15105" max="15105" width="3.5" style="146" customWidth="1"/>
    <col min="15106" max="15106" width="23.25" style="146" customWidth="1"/>
    <col min="15107" max="15110" width="12.83203125" style="146" customWidth="1"/>
    <col min="15111" max="15360" width="9" style="146"/>
    <col min="15361" max="15361" width="3.5" style="146" customWidth="1"/>
    <col min="15362" max="15362" width="23.25" style="146" customWidth="1"/>
    <col min="15363" max="15366" width="12.83203125" style="146" customWidth="1"/>
    <col min="15367" max="15616" width="9" style="146"/>
    <col min="15617" max="15617" width="3.5" style="146" customWidth="1"/>
    <col min="15618" max="15618" width="23.25" style="146" customWidth="1"/>
    <col min="15619" max="15622" width="12.83203125" style="146" customWidth="1"/>
    <col min="15623" max="15872" width="9" style="146"/>
    <col min="15873" max="15873" width="3.5" style="146" customWidth="1"/>
    <col min="15874" max="15874" width="23.25" style="146" customWidth="1"/>
    <col min="15875" max="15878" width="12.83203125" style="146" customWidth="1"/>
    <col min="15879" max="16128" width="9" style="146"/>
    <col min="16129" max="16129" width="3.5" style="146" customWidth="1"/>
    <col min="16130" max="16130" width="23.25" style="146" customWidth="1"/>
    <col min="16131" max="16134" width="12.83203125" style="146" customWidth="1"/>
    <col min="16135" max="16384" width="9" style="146"/>
  </cols>
  <sheetData>
    <row r="1" spans="1:6" ht="15" customHeight="1">
      <c r="A1" s="538" t="s">
        <v>2554</v>
      </c>
      <c r="B1" s="518"/>
      <c r="C1" s="518"/>
      <c r="D1" s="518"/>
      <c r="E1" s="518"/>
      <c r="F1" s="539" t="s">
        <v>193</v>
      </c>
    </row>
    <row r="2" spans="1:6" ht="15" customHeight="1">
      <c r="A2" s="540"/>
      <c r="B2" s="541" t="s">
        <v>194</v>
      </c>
      <c r="C2" s="542" t="s">
        <v>170</v>
      </c>
      <c r="D2" s="542" t="s">
        <v>180</v>
      </c>
      <c r="E2" s="542" t="s">
        <v>186</v>
      </c>
      <c r="F2" s="542" t="s">
        <v>195</v>
      </c>
    </row>
    <row r="3" spans="1:6" ht="15" customHeight="1">
      <c r="A3" s="543" t="s">
        <v>22</v>
      </c>
      <c r="B3" s="544" t="s">
        <v>23</v>
      </c>
      <c r="C3" s="545">
        <f>[6]部門別まとめ!C6</f>
        <v>0.40662550163213895</v>
      </c>
      <c r="D3" s="545">
        <f>[6]部門別まとめ!D6</f>
        <v>0.22704575674790636</v>
      </c>
      <c r="E3" s="546">
        <f>[6]部門別まとめ!E6</f>
        <v>0</v>
      </c>
      <c r="F3" s="546">
        <f>[6]部門別まとめ!F6</f>
        <v>0</v>
      </c>
    </row>
    <row r="4" spans="1:6" ht="15" customHeight="1">
      <c r="A4" s="547" t="s">
        <v>29</v>
      </c>
      <c r="B4" s="548" t="s">
        <v>2473</v>
      </c>
      <c r="C4" s="549">
        <f>[6]部門別まとめ!C7</f>
        <v>0</v>
      </c>
      <c r="D4" s="549">
        <f>[6]部門別まとめ!D7</f>
        <v>0</v>
      </c>
      <c r="E4" s="550">
        <f>[6]部門別まとめ!E7</f>
        <v>0</v>
      </c>
      <c r="F4" s="550">
        <f>[6]部門別まとめ!F7</f>
        <v>0</v>
      </c>
    </row>
    <row r="5" spans="1:6" ht="15" customHeight="1">
      <c r="A5" s="547" t="s">
        <v>34</v>
      </c>
      <c r="B5" s="548" t="s">
        <v>2474</v>
      </c>
      <c r="C5" s="549">
        <f>[6]部門別まとめ!C8</f>
        <v>0</v>
      </c>
      <c r="D5" s="549">
        <f>[6]部門別まとめ!D8</f>
        <v>0</v>
      </c>
      <c r="E5" s="550">
        <f>[6]部門別まとめ!E8</f>
        <v>0</v>
      </c>
      <c r="F5" s="550">
        <f>[6]部門別まとめ!F8</f>
        <v>0</v>
      </c>
    </row>
    <row r="6" spans="1:6" ht="15" customHeight="1">
      <c r="A6" s="547" t="s">
        <v>39</v>
      </c>
      <c r="B6" s="548" t="s">
        <v>40</v>
      </c>
      <c r="C6" s="549">
        <f>[6]部門別まとめ!C9</f>
        <v>2.7843991727859625E-3</v>
      </c>
      <c r="D6" s="549">
        <f>[6]部門別まとめ!D9</f>
        <v>1.117251078735433E-3</v>
      </c>
      <c r="E6" s="550">
        <f>[6]部門別まとめ!E9</f>
        <v>0</v>
      </c>
      <c r="F6" s="550">
        <f>[6]部門別まとめ!F9</f>
        <v>0</v>
      </c>
    </row>
    <row r="7" spans="1:6" ht="15" customHeight="1">
      <c r="A7" s="551" t="s">
        <v>45</v>
      </c>
      <c r="B7" s="544" t="s">
        <v>46</v>
      </c>
      <c r="C7" s="545">
        <f>[6]部門別まとめ!C10</f>
        <v>212.5242050928041</v>
      </c>
      <c r="D7" s="545">
        <f>[6]部門別まとめ!D10</f>
        <v>63.810386542180979</v>
      </c>
      <c r="E7" s="546">
        <f>[6]部門別まとめ!E10</f>
        <v>8</v>
      </c>
      <c r="F7" s="546">
        <f>[6]部門別まとめ!F10</f>
        <v>7</v>
      </c>
    </row>
    <row r="8" spans="1:6" ht="15" customHeight="1">
      <c r="A8" s="547" t="s">
        <v>50</v>
      </c>
      <c r="B8" s="548" t="s">
        <v>51</v>
      </c>
      <c r="C8" s="549">
        <f>[6]部門別まとめ!C11</f>
        <v>14.079444221593265</v>
      </c>
      <c r="D8" s="549">
        <f>[6]部門別まとめ!D11</f>
        <v>5.3644941218637427</v>
      </c>
      <c r="E8" s="550">
        <f>[6]部門別まとめ!E11</f>
        <v>7</v>
      </c>
      <c r="F8" s="550">
        <f>[6]部門別まとめ!F11</f>
        <v>5</v>
      </c>
    </row>
    <row r="9" spans="1:6" ht="15" customHeight="1">
      <c r="A9" s="547" t="s">
        <v>56</v>
      </c>
      <c r="B9" s="548" t="s">
        <v>42</v>
      </c>
      <c r="C9" s="549">
        <f>[6]部門別まとめ!C12</f>
        <v>2.8871692518915562</v>
      </c>
      <c r="D9" s="549">
        <f>[6]部門別まとめ!D12</f>
        <v>0.86854769097009255</v>
      </c>
      <c r="E9" s="550">
        <f>[6]部門別まとめ!E12</f>
        <v>0</v>
      </c>
      <c r="F9" s="550">
        <f>[6]部門別まとめ!F12</f>
        <v>0</v>
      </c>
    </row>
    <row r="10" spans="1:6" ht="15" customHeight="1">
      <c r="A10" s="547" t="s">
        <v>59</v>
      </c>
      <c r="B10" s="548" t="s">
        <v>60</v>
      </c>
      <c r="C10" s="549">
        <f>[6]部門別まとめ!C13</f>
        <v>0.17838306858566202</v>
      </c>
      <c r="D10" s="549">
        <f>[6]部門別まとめ!D13</f>
        <v>5.7265341377043956E-2</v>
      </c>
      <c r="E10" s="550">
        <f>[6]部門別まとめ!E13</f>
        <v>0</v>
      </c>
      <c r="F10" s="550">
        <f>[6]部門別まとめ!F13</f>
        <v>0</v>
      </c>
    </row>
    <row r="11" spans="1:6" ht="15" customHeight="1">
      <c r="A11" s="547" t="s">
        <v>63</v>
      </c>
      <c r="B11" s="548" t="s">
        <v>64</v>
      </c>
      <c r="C11" s="549">
        <f>[6]部門別まとめ!C14</f>
        <v>6.1166267205455392E-2</v>
      </c>
      <c r="D11" s="549">
        <f>[6]部門別まとめ!D14</f>
        <v>1.0714740542951001E-2</v>
      </c>
      <c r="E11" s="550">
        <f>[6]部門別まとめ!E14</f>
        <v>0</v>
      </c>
      <c r="F11" s="550">
        <f>[6]部門別まとめ!F14</f>
        <v>0</v>
      </c>
    </row>
    <row r="12" spans="1:6" ht="15" customHeight="1">
      <c r="A12" s="547" t="s">
        <v>68</v>
      </c>
      <c r="B12" s="548" t="s">
        <v>2475</v>
      </c>
      <c r="C12" s="549">
        <f>[6]部門別まとめ!C15</f>
        <v>0.71964419322923667</v>
      </c>
      <c r="D12" s="549">
        <f>[6]部門別まとめ!D15</f>
        <v>0.24589183433581535</v>
      </c>
      <c r="E12" s="550">
        <f>[6]部門別まとめ!E15</f>
        <v>0</v>
      </c>
      <c r="F12" s="550">
        <f>[6]部門別まとめ!F15</f>
        <v>0</v>
      </c>
    </row>
    <row r="13" spans="1:6" ht="15" customHeight="1">
      <c r="A13" s="547" t="s">
        <v>70</v>
      </c>
      <c r="B13" s="548" t="s">
        <v>71</v>
      </c>
      <c r="C13" s="549">
        <f>[6]部門別まとめ!C16</f>
        <v>0.26064411092564987</v>
      </c>
      <c r="D13" s="549">
        <f>[6]部門別まとめ!D16</f>
        <v>0.1225878316385048</v>
      </c>
      <c r="E13" s="550">
        <f>[6]部門別まとめ!E16</f>
        <v>0</v>
      </c>
      <c r="F13" s="550">
        <f>[6]部門別まとめ!F16</f>
        <v>0</v>
      </c>
    </row>
    <row r="14" spans="1:6" ht="15" customHeight="1">
      <c r="A14" s="547" t="s">
        <v>72</v>
      </c>
      <c r="B14" s="548" t="s">
        <v>73</v>
      </c>
      <c r="C14" s="549">
        <f>[6]部門別まとめ!C17</f>
        <v>8.9166989041631839E-2</v>
      </c>
      <c r="D14" s="549">
        <f>[6]部門別まとめ!D17</f>
        <v>1.5121574993698815E-2</v>
      </c>
      <c r="E14" s="550">
        <f>[6]部門別まとめ!E17</f>
        <v>0</v>
      </c>
      <c r="F14" s="550">
        <f>[6]部門別まとめ!F17</f>
        <v>0</v>
      </c>
    </row>
    <row r="15" spans="1:6" ht="15" customHeight="1">
      <c r="A15" s="547" t="s">
        <v>74</v>
      </c>
      <c r="B15" s="548" t="s">
        <v>75</v>
      </c>
      <c r="C15" s="549">
        <f>[6]部門別まとめ!C18</f>
        <v>0.22215280949846422</v>
      </c>
      <c r="D15" s="549">
        <f>[6]部門別まとめ!D18</f>
        <v>5.7549234907904138E-2</v>
      </c>
      <c r="E15" s="550">
        <f>[6]部門別まとめ!E18</f>
        <v>0</v>
      </c>
      <c r="F15" s="550">
        <f>[6]部門別まとめ!F18</f>
        <v>0</v>
      </c>
    </row>
    <row r="16" spans="1:6" ht="15" customHeight="1">
      <c r="A16" s="547" t="s">
        <v>78</v>
      </c>
      <c r="B16" s="548" t="s">
        <v>79</v>
      </c>
      <c r="C16" s="549">
        <f>[6]部門別まとめ!C19</f>
        <v>1.2173668162052735</v>
      </c>
      <c r="D16" s="549">
        <f>[6]部門別まとめ!D19</f>
        <v>0.50563349859928042</v>
      </c>
      <c r="E16" s="550">
        <f>[6]部門別まとめ!E19</f>
        <v>0</v>
      </c>
      <c r="F16" s="550">
        <f>[6]部門別まとめ!F19</f>
        <v>0</v>
      </c>
    </row>
    <row r="17" spans="1:6" ht="15" customHeight="1">
      <c r="A17" s="547" t="s">
        <v>84</v>
      </c>
      <c r="B17" s="548" t="s">
        <v>85</v>
      </c>
      <c r="C17" s="549">
        <f>[6]部門別まとめ!C20</f>
        <v>7.0813819830591165E-2</v>
      </c>
      <c r="D17" s="549">
        <f>[6]部門別まとめ!D20</f>
        <v>2.9700402589636299E-2</v>
      </c>
      <c r="E17" s="550">
        <f>[6]部門別まとめ!E20</f>
        <v>0</v>
      </c>
      <c r="F17" s="550">
        <f>[6]部門別まとめ!F20</f>
        <v>0</v>
      </c>
    </row>
    <row r="18" spans="1:6" ht="15" customHeight="1">
      <c r="A18" s="547" t="s">
        <v>86</v>
      </c>
      <c r="B18" s="548" t="s">
        <v>87</v>
      </c>
      <c r="C18" s="549">
        <f>[6]部門別まとめ!C21</f>
        <v>0</v>
      </c>
      <c r="D18" s="549">
        <f>[6]部門別まとめ!D21</f>
        <v>0</v>
      </c>
      <c r="E18" s="550">
        <f>[6]部門別まとめ!E21</f>
        <v>0</v>
      </c>
      <c r="F18" s="550">
        <f>[6]部門別まとめ!F21</f>
        <v>0</v>
      </c>
    </row>
    <row r="19" spans="1:6" ht="15" customHeight="1">
      <c r="A19" s="547" t="s">
        <v>88</v>
      </c>
      <c r="B19" s="548" t="s">
        <v>89</v>
      </c>
      <c r="C19" s="549">
        <f>[6]部門別まとめ!C22</f>
        <v>0.14225153192182147</v>
      </c>
      <c r="D19" s="549">
        <f>[6]部門別まとめ!D22</f>
        <v>5.1807656687576961E-2</v>
      </c>
      <c r="E19" s="550">
        <f>[6]部門別まとめ!E22</f>
        <v>0</v>
      </c>
      <c r="F19" s="550">
        <f>[6]部門別まとめ!F22</f>
        <v>0</v>
      </c>
    </row>
    <row r="20" spans="1:6" ht="15" customHeight="1">
      <c r="A20" s="547" t="s">
        <v>90</v>
      </c>
      <c r="B20" s="548" t="s">
        <v>2476</v>
      </c>
      <c r="C20" s="549">
        <f>[6]部門別まとめ!C23</f>
        <v>4.6090678702959222E-2</v>
      </c>
      <c r="D20" s="549">
        <f>[6]部門別まとめ!D23</f>
        <v>1.5941817520876905E-2</v>
      </c>
      <c r="E20" s="550">
        <f>[6]部門別まとめ!E23</f>
        <v>0</v>
      </c>
      <c r="F20" s="550">
        <f>[6]部門別まとめ!F23</f>
        <v>0</v>
      </c>
    </row>
    <row r="21" spans="1:6" ht="15" customHeight="1">
      <c r="A21" s="547" t="s">
        <v>92</v>
      </c>
      <c r="B21" s="548" t="s">
        <v>93</v>
      </c>
      <c r="C21" s="549">
        <f>[6]部門別まとめ!C24</f>
        <v>0.80801121155296052</v>
      </c>
      <c r="D21" s="549">
        <f>[6]部門別まとめ!D24</f>
        <v>0.2799181511649787</v>
      </c>
      <c r="E21" s="550">
        <f>[6]部門別まとめ!E24</f>
        <v>0</v>
      </c>
      <c r="F21" s="550">
        <f>[6]部門別まとめ!F24</f>
        <v>0</v>
      </c>
    </row>
    <row r="22" spans="1:6" ht="15" customHeight="1">
      <c r="A22" s="547" t="s">
        <v>94</v>
      </c>
      <c r="B22" s="548" t="s">
        <v>95</v>
      </c>
      <c r="C22" s="549">
        <f>[6]部門別まとめ!C25</f>
        <v>17.518276909508288</v>
      </c>
      <c r="D22" s="549">
        <f>[6]部門別まとめ!D25</f>
        <v>6.1006732567535424</v>
      </c>
      <c r="E22" s="550">
        <f>[6]部門別まとめ!E25</f>
        <v>0</v>
      </c>
      <c r="F22" s="550">
        <f>[6]部門別まとめ!F25</f>
        <v>0</v>
      </c>
    </row>
    <row r="23" spans="1:6" ht="15" customHeight="1">
      <c r="A23" s="547" t="s">
        <v>98</v>
      </c>
      <c r="B23" s="548" t="s">
        <v>99</v>
      </c>
      <c r="C23" s="549">
        <f>[6]部門別まとめ!C26</f>
        <v>0.39202110518614303</v>
      </c>
      <c r="D23" s="549">
        <f>[6]部門別まとめ!D26</f>
        <v>0.13280569958152816</v>
      </c>
      <c r="E23" s="550">
        <f>[6]部門別まとめ!E26</f>
        <v>0</v>
      </c>
      <c r="F23" s="550">
        <f>[6]部門別まとめ!F26</f>
        <v>0</v>
      </c>
    </row>
    <row r="24" spans="1:6" ht="15" customHeight="1">
      <c r="A24" s="552" t="s">
        <v>100</v>
      </c>
      <c r="B24" s="553" t="s">
        <v>101</v>
      </c>
      <c r="C24" s="554">
        <f>[6]部門別まとめ!C27</f>
        <v>26.395564496612792</v>
      </c>
      <c r="D24" s="554">
        <f>[6]部門別まとめ!D27</f>
        <v>11.604205525608448</v>
      </c>
      <c r="E24" s="555">
        <f>[6]部門別まとめ!E27</f>
        <v>1</v>
      </c>
      <c r="F24" s="555">
        <f>[6]部門別まとめ!F27</f>
        <v>1</v>
      </c>
    </row>
    <row r="25" spans="1:6" ht="15" customHeight="1">
      <c r="A25" s="547" t="s">
        <v>102</v>
      </c>
      <c r="B25" s="548" t="s">
        <v>103</v>
      </c>
      <c r="C25" s="549">
        <f>[6]部門別まとめ!C28</f>
        <v>1.9248478563583065</v>
      </c>
      <c r="D25" s="549">
        <f>[6]部門別まとめ!D28</f>
        <v>0.85193776917560393</v>
      </c>
      <c r="E25" s="550">
        <f>[6]部門別まとめ!E28</f>
        <v>0</v>
      </c>
      <c r="F25" s="550">
        <f>[6]部門別まとめ!F28</f>
        <v>0</v>
      </c>
    </row>
    <row r="26" spans="1:6" ht="15" customHeight="1">
      <c r="A26" s="547" t="s">
        <v>105</v>
      </c>
      <c r="B26" s="548" t="s">
        <v>37</v>
      </c>
      <c r="C26" s="549">
        <f>[6]部門別まとめ!C29</f>
        <v>10.381456245802358</v>
      </c>
      <c r="D26" s="549">
        <f>[6]部門別まとめ!D29</f>
        <v>3.232411130873281</v>
      </c>
      <c r="E26" s="550">
        <f>[6]部門別まとめ!E29</f>
        <v>0</v>
      </c>
      <c r="F26" s="550">
        <f>[6]部門別まとめ!F29</f>
        <v>0</v>
      </c>
    </row>
    <row r="27" spans="1:6" ht="15" customHeight="1">
      <c r="A27" s="547" t="s">
        <v>107</v>
      </c>
      <c r="B27" s="548" t="s">
        <v>108</v>
      </c>
      <c r="C27" s="549">
        <f>[6]部門別まとめ!C30</f>
        <v>3.2576871362439381</v>
      </c>
      <c r="D27" s="549">
        <f>[6]部門別まとめ!D30</f>
        <v>1.5322450505711174</v>
      </c>
      <c r="E27" s="550">
        <f>[6]部門別まとめ!E30</f>
        <v>0</v>
      </c>
      <c r="F27" s="550">
        <f>[6]部門別まとめ!F30</f>
        <v>0</v>
      </c>
    </row>
    <row r="28" spans="1:6" ht="15" customHeight="1">
      <c r="A28" s="547" t="s">
        <v>110</v>
      </c>
      <c r="B28" s="548" t="s">
        <v>2477</v>
      </c>
      <c r="C28" s="549">
        <f>[6]部門別まとめ!C31</f>
        <v>2.5324051771061971</v>
      </c>
      <c r="D28" s="549">
        <f>[6]部門別まとめ!D31</f>
        <v>1.5573746441395067</v>
      </c>
      <c r="E28" s="550">
        <f>[6]部門別まとめ!E31</f>
        <v>0</v>
      </c>
      <c r="F28" s="550">
        <f>[6]部門別まとめ!F31</f>
        <v>0</v>
      </c>
    </row>
    <row r="29" spans="1:6" ht="15" customHeight="1">
      <c r="A29" s="547" t="s">
        <v>114</v>
      </c>
      <c r="B29" s="548" t="s">
        <v>2478</v>
      </c>
      <c r="C29" s="549">
        <f>[6]部門別まとめ!C32</f>
        <v>186.37732971440488</v>
      </c>
      <c r="D29" s="549">
        <f>[6]部門別まとめ!D32</f>
        <v>123.72064306881907</v>
      </c>
      <c r="E29" s="550">
        <f>[6]部門別まとめ!E32</f>
        <v>26</v>
      </c>
      <c r="F29" s="550">
        <f>[6]部門別まとめ!F32</f>
        <v>23</v>
      </c>
    </row>
    <row r="30" spans="1:6" ht="15" customHeight="1">
      <c r="A30" s="547" t="s">
        <v>120</v>
      </c>
      <c r="B30" s="548" t="s">
        <v>121</v>
      </c>
      <c r="C30" s="549">
        <f>[6]部門別まとめ!C33</f>
        <v>14.314555652200355</v>
      </c>
      <c r="D30" s="549">
        <f>[6]部門別まとめ!D33</f>
        <v>9.2559525951247306</v>
      </c>
      <c r="E30" s="550">
        <f>[6]部門別まとめ!E33</f>
        <v>0</v>
      </c>
      <c r="F30" s="550">
        <f>[6]部門別まとめ!F33</f>
        <v>0</v>
      </c>
    </row>
    <row r="31" spans="1:6" ht="15" customHeight="1">
      <c r="A31" s="547" t="s">
        <v>122</v>
      </c>
      <c r="B31" s="548" t="s">
        <v>123</v>
      </c>
      <c r="C31" s="549">
        <f>[6]部門別まとめ!C34</f>
        <v>36.529470071686063</v>
      </c>
      <c r="D31" s="549">
        <f>[6]部門別まとめ!D34</f>
        <v>30.033996833785618</v>
      </c>
      <c r="E31" s="550">
        <f>[6]部門別まとめ!E34</f>
        <v>0</v>
      </c>
      <c r="F31" s="550">
        <f>[6]部門別まとめ!F34</f>
        <v>0</v>
      </c>
    </row>
    <row r="32" spans="1:6" ht="15" customHeight="1">
      <c r="A32" s="547" t="s">
        <v>127</v>
      </c>
      <c r="B32" s="548" t="s">
        <v>2479</v>
      </c>
      <c r="C32" s="549">
        <f>[6]部門別まとめ!C35</f>
        <v>31.32554061999172</v>
      </c>
      <c r="D32" s="549">
        <f>[6]部門別まとめ!D35</f>
        <v>21.848236373600095</v>
      </c>
      <c r="E32" s="550">
        <f>[6]部門別まとめ!E35</f>
        <v>1</v>
      </c>
      <c r="F32" s="550">
        <f>[6]部門別まとめ!F35</f>
        <v>1</v>
      </c>
    </row>
    <row r="33" spans="1:6" ht="15" customHeight="1">
      <c r="A33" s="547" t="s">
        <v>129</v>
      </c>
      <c r="B33" s="548" t="s">
        <v>130</v>
      </c>
      <c r="C33" s="549">
        <f>[6]部門別まとめ!C36</f>
        <v>5.5437177049970687</v>
      </c>
      <c r="D33" s="549">
        <f>[6]部門別まとめ!D36</f>
        <v>2.9454909935264739</v>
      </c>
      <c r="E33" s="550">
        <f>[6]部門別まとめ!E36</f>
        <v>0</v>
      </c>
      <c r="F33" s="550">
        <f>[6]部門別まとめ!F36</f>
        <v>0</v>
      </c>
    </row>
    <row r="34" spans="1:6" ht="15" customHeight="1">
      <c r="A34" s="547" t="s">
        <v>132</v>
      </c>
      <c r="B34" s="548" t="s">
        <v>133</v>
      </c>
      <c r="C34" s="549">
        <f>[6]部門別まとめ!C37</f>
        <v>0.48994015275909908</v>
      </c>
      <c r="D34" s="549">
        <f>[6]部門別まとめ!D37</f>
        <v>0.3441816472476894</v>
      </c>
      <c r="E34" s="550">
        <f>[6]部門別まとめ!E37</f>
        <v>0</v>
      </c>
      <c r="F34" s="550">
        <f>[6]部門別まとめ!F37</f>
        <v>0</v>
      </c>
    </row>
    <row r="35" spans="1:6" ht="15" customHeight="1">
      <c r="A35" s="547" t="s">
        <v>134</v>
      </c>
      <c r="B35" s="548" t="s">
        <v>135</v>
      </c>
      <c r="C35" s="549">
        <f>[6]部門別まとめ!C38</f>
        <v>4.3040565841481575</v>
      </c>
      <c r="D35" s="549">
        <f>[6]部門別まとめ!D38</f>
        <v>2.8369446462895151</v>
      </c>
      <c r="E35" s="550">
        <f>[6]部門別まとめ!E38</f>
        <v>0</v>
      </c>
      <c r="F35" s="550">
        <f>[6]部門別まとめ!F38</f>
        <v>0</v>
      </c>
    </row>
    <row r="36" spans="1:6" ht="15" customHeight="1">
      <c r="A36" s="547" t="s">
        <v>136</v>
      </c>
      <c r="B36" s="548" t="s">
        <v>2480</v>
      </c>
      <c r="C36" s="549">
        <f>[6]部門別まとめ!C39</f>
        <v>8.4972147763183798</v>
      </c>
      <c r="D36" s="549">
        <f>[6]部門別まとめ!D39</f>
        <v>5.1213915295685339</v>
      </c>
      <c r="E36" s="550">
        <f>[6]部門別まとめ!E39</f>
        <v>0</v>
      </c>
      <c r="F36" s="550">
        <f>[6]部門別まとめ!F39</f>
        <v>0</v>
      </c>
    </row>
    <row r="37" spans="1:6" ht="15" customHeight="1">
      <c r="A37" s="547" t="s">
        <v>138</v>
      </c>
      <c r="B37" s="548" t="s">
        <v>2481</v>
      </c>
      <c r="C37" s="549">
        <f>[6]部門別まとめ!C40</f>
        <v>12.199333543644661</v>
      </c>
      <c r="D37" s="549">
        <f>[6]部門別まとめ!D40</f>
        <v>7.021235096703907</v>
      </c>
      <c r="E37" s="550">
        <f>[6]部門別まとめ!E40</f>
        <v>2</v>
      </c>
      <c r="F37" s="550">
        <f>[6]部門別まとめ!F40</f>
        <v>1</v>
      </c>
    </row>
    <row r="38" spans="1:6" ht="15" customHeight="1">
      <c r="A38" s="547" t="s">
        <v>140</v>
      </c>
      <c r="B38" s="548" t="s">
        <v>141</v>
      </c>
      <c r="C38" s="549">
        <f>[6]部門別まとめ!C41</f>
        <v>30.752311661405908</v>
      </c>
      <c r="D38" s="549">
        <f>[6]部門別まとめ!D41</f>
        <v>17.716818326288791</v>
      </c>
      <c r="E38" s="550">
        <f>[6]部門別まとめ!E41</f>
        <v>2</v>
      </c>
      <c r="F38" s="550">
        <f>[6]部門別まとめ!F41</f>
        <v>2</v>
      </c>
    </row>
    <row r="39" spans="1:6" ht="15" customHeight="1">
      <c r="A39" s="547" t="s">
        <v>142</v>
      </c>
      <c r="B39" s="548" t="s">
        <v>240</v>
      </c>
      <c r="C39" s="549">
        <f>[6]部門別まとめ!C42</f>
        <v>65.721118313310569</v>
      </c>
      <c r="D39" s="549">
        <f>[6]部門別まとめ!D42</f>
        <v>26.032407481557811</v>
      </c>
      <c r="E39" s="550">
        <f>[6]部門別まとめ!E42</f>
        <v>6</v>
      </c>
      <c r="F39" s="550">
        <f>[6]部門別まとめ!F42</f>
        <v>5</v>
      </c>
    </row>
    <row r="40" spans="1:6" ht="15" customHeight="1">
      <c r="A40" s="547" t="s">
        <v>144</v>
      </c>
      <c r="B40" s="548" t="s">
        <v>241</v>
      </c>
      <c r="C40" s="549">
        <f>[6]部門別まとめ!C43</f>
        <v>26.328773822324496</v>
      </c>
      <c r="D40" s="549">
        <f>[6]部門別まとめ!D43</f>
        <v>17.92779208973332</v>
      </c>
      <c r="E40" s="550">
        <f>[6]部門別まとめ!E43</f>
        <v>5</v>
      </c>
      <c r="F40" s="550">
        <f>[6]部門別まとめ!F43</f>
        <v>3</v>
      </c>
    </row>
    <row r="41" spans="1:6" ht="15" customHeight="1">
      <c r="A41" s="547" t="s">
        <v>146</v>
      </c>
      <c r="B41" s="548" t="s">
        <v>242</v>
      </c>
      <c r="C41" s="549">
        <f>[6]部門別まとめ!C44</f>
        <v>0.6279365639484632</v>
      </c>
      <c r="D41" s="549">
        <f>[6]部門別まとめ!D44</f>
        <v>0</v>
      </c>
      <c r="E41" s="550">
        <f>[6]部門別まとめ!E44</f>
        <v>0</v>
      </c>
      <c r="F41" s="550">
        <f>[6]部門別まとめ!F44</f>
        <v>0</v>
      </c>
    </row>
    <row r="42" spans="1:6" ht="15" customHeight="1">
      <c r="A42" s="547" t="s">
        <v>148</v>
      </c>
      <c r="B42" s="548" t="s">
        <v>243</v>
      </c>
      <c r="C42" s="549">
        <f>[6]部門別まとめ!C45</f>
        <v>0.20859454294653471</v>
      </c>
      <c r="D42" s="549">
        <f>[6]部門別まとめ!D45</f>
        <v>8.9182145343205482E-2</v>
      </c>
      <c r="E42" s="550">
        <f>[6]部門別まとめ!E45</f>
        <v>0</v>
      </c>
      <c r="F42" s="550">
        <f>[6]部門別まとめ!F45</f>
        <v>0</v>
      </c>
    </row>
    <row r="43" spans="1:6" ht="15" customHeight="1">
      <c r="A43" s="556"/>
      <c r="B43" s="541" t="s">
        <v>210</v>
      </c>
      <c r="C43" s="557">
        <f>[6]部門別まとめ!C46</f>
        <v>719.33807261469792</v>
      </c>
      <c r="D43" s="557">
        <f>[6]部門別まとめ!D46</f>
        <v>361.56964935149148</v>
      </c>
      <c r="E43" s="558">
        <f>[6]部門別まとめ!E46</f>
        <v>58</v>
      </c>
      <c r="F43" s="558">
        <f>[6]部門別まとめ!F46</f>
        <v>48</v>
      </c>
    </row>
    <row r="44" spans="1:6">
      <c r="A44" s="518" t="s">
        <v>2545</v>
      </c>
      <c r="B44" s="518"/>
      <c r="C44" s="518"/>
      <c r="D44" s="518"/>
      <c r="E44" s="518"/>
      <c r="F44" s="518"/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8B813-1D70-433C-8761-19294BDC8DE6}">
  <sheetPr>
    <tabColor theme="5" tint="0.79998168889431442"/>
  </sheetPr>
  <dimension ref="A1:T21"/>
  <sheetViews>
    <sheetView workbookViewId="0">
      <pane xSplit="1" ySplit="2" topLeftCell="B3" activePane="bottomRight" state="frozen"/>
      <selection pane="topRight" activeCell="B1" sqref="B1"/>
      <selection pane="bottomLeft" activeCell="A5" sqref="A5"/>
      <selection pane="bottomRight" sqref="A1:F13"/>
    </sheetView>
  </sheetViews>
  <sheetFormatPr defaultColWidth="9" defaultRowHeight="13"/>
  <cols>
    <col min="1" max="1" width="13.33203125" style="146" customWidth="1"/>
    <col min="2" max="2" width="19.08203125" style="146" customWidth="1"/>
    <col min="3" max="3" width="9" style="146"/>
    <col min="4" max="4" width="15.58203125" style="146" customWidth="1"/>
    <col min="5" max="5" width="9" style="146"/>
    <col min="6" max="6" width="24.25" style="146" customWidth="1"/>
    <col min="7" max="7" width="7.5" style="146" customWidth="1"/>
    <col min="8" max="8" width="3.5" style="146" customWidth="1"/>
    <col min="9" max="9" width="18" style="146" customWidth="1"/>
    <col min="10" max="11" width="12.25" style="146" customWidth="1"/>
    <col min="12" max="12" width="9.08203125" style="146" customWidth="1"/>
    <col min="13" max="13" width="12.25" style="146" customWidth="1"/>
    <col min="14" max="14" width="17.83203125" style="146" customWidth="1"/>
    <col min="15" max="15" width="9" style="146"/>
    <col min="16" max="17" width="11.5" style="146" customWidth="1"/>
    <col min="18" max="16384" width="9" style="146"/>
  </cols>
  <sheetData>
    <row r="1" spans="1:20" ht="15.75" customHeight="1">
      <c r="A1" s="913" t="s">
        <v>2593</v>
      </c>
      <c r="B1" s="518"/>
      <c r="C1" s="518"/>
      <c r="D1" s="518"/>
      <c r="E1" s="518"/>
      <c r="F1" s="518"/>
      <c r="G1" s="518"/>
      <c r="H1" s="913" t="s">
        <v>2571</v>
      </c>
      <c r="I1" s="518"/>
      <c r="J1" s="518"/>
      <c r="K1" s="518"/>
      <c r="L1" s="518"/>
      <c r="M1" s="518"/>
      <c r="N1" s="518"/>
      <c r="O1" s="518"/>
    </row>
    <row r="2" spans="1:20" ht="15.75" customHeight="1">
      <c r="A2" s="899" t="s">
        <v>2488</v>
      </c>
      <c r="B2" s="580" t="s">
        <v>2489</v>
      </c>
      <c r="C2" s="580"/>
      <c r="D2" s="746" t="s">
        <v>2490</v>
      </c>
      <c r="E2" s="747"/>
      <c r="F2" s="899" t="s">
        <v>2492</v>
      </c>
      <c r="G2" s="518"/>
      <c r="H2" s="579"/>
      <c r="I2" s="1002" t="s">
        <v>2497</v>
      </c>
      <c r="J2" s="915" t="s">
        <v>2499</v>
      </c>
      <c r="K2" s="976" t="s">
        <v>2560</v>
      </c>
      <c r="L2" s="1005" t="s">
        <v>2561</v>
      </c>
      <c r="M2" s="1005" t="s">
        <v>2500</v>
      </c>
      <c r="N2" s="924" t="s">
        <v>2498</v>
      </c>
      <c r="O2" s="518"/>
      <c r="P2" s="146" t="s">
        <v>2558</v>
      </c>
      <c r="Q2" s="146" t="s">
        <v>2559</v>
      </c>
    </row>
    <row r="3" spans="1:20" ht="15.75" customHeight="1">
      <c r="A3" s="899" t="s">
        <v>2484</v>
      </c>
      <c r="B3" s="580" t="s">
        <v>2534</v>
      </c>
      <c r="C3" s="910">
        <f>各種係数2!C31</f>
        <v>0.65733333333333344</v>
      </c>
      <c r="D3" s="746" t="s">
        <v>2550</v>
      </c>
      <c r="E3" s="911">
        <f>各種係数2!B31</f>
        <v>0.83760000000000012</v>
      </c>
      <c r="F3" s="912" t="s">
        <v>2495</v>
      </c>
      <c r="G3" s="518"/>
      <c r="H3" s="595">
        <v>1</v>
      </c>
      <c r="I3" s="578" t="s">
        <v>2501</v>
      </c>
      <c r="J3" s="916">
        <f>P3/1000</f>
        <v>1696.94</v>
      </c>
      <c r="K3" s="1007">
        <f>Q3/1000</f>
        <v>1506.7429999999999</v>
      </c>
      <c r="L3" s="920">
        <f>K3/J3*100</f>
        <v>88.791766355911221</v>
      </c>
      <c r="M3" s="920">
        <f>R3/1000</f>
        <v>4.34</v>
      </c>
      <c r="N3" s="596" t="s">
        <v>2506</v>
      </c>
      <c r="O3" s="518"/>
      <c r="P3" s="514">
        <v>1696940</v>
      </c>
      <c r="Q3" s="514">
        <v>1506743</v>
      </c>
      <c r="R3" s="514">
        <f>S3+T3</f>
        <v>4340</v>
      </c>
      <c r="S3" s="514">
        <v>1585</v>
      </c>
      <c r="T3" s="514">
        <v>2755</v>
      </c>
    </row>
    <row r="4" spans="1:20" ht="15.75" customHeight="1">
      <c r="A4" s="901" t="s">
        <v>2485</v>
      </c>
      <c r="B4" s="902" t="s">
        <v>2510</v>
      </c>
      <c r="C4" s="900"/>
      <c r="D4" s="903" t="s">
        <v>2509</v>
      </c>
      <c r="E4" s="900"/>
      <c r="F4" s="909" t="s">
        <v>2494</v>
      </c>
      <c r="G4" s="518"/>
      <c r="H4" s="595">
        <v>2</v>
      </c>
      <c r="I4" s="578" t="s">
        <v>2502</v>
      </c>
      <c r="J4" s="916">
        <f t="shared" ref="J4:J7" si="0">P4/1000</f>
        <v>43185.101000000002</v>
      </c>
      <c r="K4" s="1007">
        <f t="shared" ref="K4:K7" si="1">Q4/1000</f>
        <v>42946.03</v>
      </c>
      <c r="L4" s="920">
        <f t="shared" ref="L4:L8" si="2">K4/J4*100</f>
        <v>99.446403980854399</v>
      </c>
      <c r="M4" s="920">
        <f t="shared" ref="M4:M7" si="3">R4/1000</f>
        <v>2.556</v>
      </c>
      <c r="N4" s="596"/>
      <c r="O4" s="518"/>
      <c r="P4" s="514">
        <v>43185101</v>
      </c>
      <c r="Q4" s="514">
        <v>42946030</v>
      </c>
      <c r="R4" s="514">
        <f t="shared" ref="R4:R7" si="4">S4+T4</f>
        <v>2556</v>
      </c>
      <c r="S4" s="514">
        <v>1671</v>
      </c>
      <c r="T4" s="514">
        <v>885</v>
      </c>
    </row>
    <row r="5" spans="1:20" ht="15.75" customHeight="1">
      <c r="A5" s="596"/>
      <c r="B5" s="903" t="s">
        <v>2486</v>
      </c>
      <c r="C5" s="900">
        <f>各種係数!P34</f>
        <v>5.4020832383924855E-2</v>
      </c>
      <c r="D5" s="903"/>
      <c r="E5" s="897">
        <f>各種係数!Q34</f>
        <v>0.43058167090385968</v>
      </c>
      <c r="F5" s="596"/>
      <c r="G5" s="518"/>
      <c r="H5" s="595">
        <v>3</v>
      </c>
      <c r="I5" s="578" t="s">
        <v>2503</v>
      </c>
      <c r="J5" s="916">
        <f t="shared" si="0"/>
        <v>23499.915000000001</v>
      </c>
      <c r="K5" s="1007">
        <f t="shared" si="1"/>
        <v>22188.696</v>
      </c>
      <c r="L5" s="920">
        <f t="shared" si="2"/>
        <v>94.42032449904606</v>
      </c>
      <c r="M5" s="920">
        <f t="shared" si="3"/>
        <v>20.742000000000001</v>
      </c>
      <c r="N5" s="596" t="s">
        <v>2507</v>
      </c>
      <c r="O5" s="518"/>
      <c r="P5" s="514">
        <v>23499915</v>
      </c>
      <c r="Q5" s="514">
        <v>22188696</v>
      </c>
      <c r="R5" s="514">
        <f t="shared" si="4"/>
        <v>20742</v>
      </c>
      <c r="S5" s="514">
        <v>6203</v>
      </c>
      <c r="T5" s="514">
        <v>14539</v>
      </c>
    </row>
    <row r="6" spans="1:20" ht="15.75" customHeight="1">
      <c r="A6" s="596"/>
      <c r="B6" s="595" t="s">
        <v>2487</v>
      </c>
      <c r="C6" s="904">
        <f>各種係数!P37</f>
        <v>0.38905538780476812</v>
      </c>
      <c r="D6" s="595"/>
      <c r="E6" s="898">
        <f>各種係数!Q37</f>
        <v>0.57178358697686016</v>
      </c>
      <c r="F6" s="596"/>
      <c r="G6" s="518"/>
      <c r="H6" s="595">
        <v>4</v>
      </c>
      <c r="I6" s="578" t="s">
        <v>2504</v>
      </c>
      <c r="J6" s="916">
        <f t="shared" si="0"/>
        <v>10.8</v>
      </c>
      <c r="K6" s="1007">
        <f t="shared" si="1"/>
        <v>10.7</v>
      </c>
      <c r="L6" s="920">
        <f t="shared" si="2"/>
        <v>99.074074074074062</v>
      </c>
      <c r="M6" s="920">
        <f t="shared" si="3"/>
        <v>7.0000000000000001E-3</v>
      </c>
      <c r="N6" s="596" t="s">
        <v>2508</v>
      </c>
      <c r="O6" s="518"/>
      <c r="P6" s="514">
        <v>10800</v>
      </c>
      <c r="Q6" s="514">
        <v>10700</v>
      </c>
      <c r="R6" s="514">
        <f t="shared" si="4"/>
        <v>7</v>
      </c>
      <c r="S6" s="514">
        <v>1</v>
      </c>
      <c r="T6" s="514">
        <v>6</v>
      </c>
    </row>
    <row r="7" spans="1:20" ht="15.75" customHeight="1">
      <c r="A7" s="596"/>
      <c r="B7" s="595" t="s">
        <v>240</v>
      </c>
      <c r="C7" s="904">
        <f>各種係数!P44</f>
        <v>0.13966269168314993</v>
      </c>
      <c r="D7" s="595"/>
      <c r="E7" s="898">
        <f>各種係数!Q44</f>
        <v>0.75263033862133366</v>
      </c>
      <c r="F7" s="596"/>
      <c r="G7" s="518"/>
      <c r="H7" s="595">
        <v>5</v>
      </c>
      <c r="I7" s="578" t="s">
        <v>2505</v>
      </c>
      <c r="J7" s="916">
        <f t="shared" si="0"/>
        <v>415976.473</v>
      </c>
      <c r="K7" s="1007">
        <f t="shared" si="1"/>
        <v>411547.14500000002</v>
      </c>
      <c r="L7" s="920">
        <f t="shared" si="2"/>
        <v>98.935197472093577</v>
      </c>
      <c r="M7" s="920">
        <f t="shared" si="3"/>
        <v>19.885000000000002</v>
      </c>
      <c r="N7" s="596" t="s">
        <v>2585</v>
      </c>
      <c r="O7" s="518"/>
      <c r="P7" s="916">
        <f>127573719+288402754</f>
        <v>415976473</v>
      </c>
      <c r="Q7" s="514">
        <v>411547145</v>
      </c>
      <c r="R7" s="514">
        <f t="shared" si="4"/>
        <v>19885</v>
      </c>
      <c r="S7" s="514">
        <v>6033</v>
      </c>
      <c r="T7" s="514">
        <v>13852</v>
      </c>
    </row>
    <row r="8" spans="1:20" ht="15.75" customHeight="1">
      <c r="A8" s="596"/>
      <c r="B8" s="905" t="s">
        <v>241</v>
      </c>
      <c r="C8" s="906">
        <f>各種係数!P45</f>
        <v>0.15525109592144004</v>
      </c>
      <c r="D8" s="905"/>
      <c r="E8" s="894">
        <f>各種係数!Q45</f>
        <v>0.60759401946812885</v>
      </c>
      <c r="F8" s="907"/>
      <c r="G8" s="518"/>
      <c r="H8" s="746"/>
      <c r="I8" s="747" t="s">
        <v>2496</v>
      </c>
      <c r="J8" s="914">
        <f>SUM(J3:J7)</f>
        <v>484369.22899999999</v>
      </c>
      <c r="K8" s="1006">
        <f>SUM(K3:K7)</f>
        <v>478199.31400000001</v>
      </c>
      <c r="L8" s="738">
        <f t="shared" si="2"/>
        <v>98.726195920261489</v>
      </c>
      <c r="M8" s="927">
        <f>SUM(M3:M7)</f>
        <v>47.53</v>
      </c>
      <c r="N8" s="899"/>
      <c r="O8" s="518"/>
      <c r="P8" s="514">
        <f>SUM(P3:P7)</f>
        <v>484369229</v>
      </c>
      <c r="Q8" s="514">
        <f>SUM(Q3:Q7)</f>
        <v>478199314</v>
      </c>
      <c r="R8" s="514">
        <f>SUM(R3:R7)</f>
        <v>47530</v>
      </c>
      <c r="S8" s="514"/>
      <c r="T8" s="514"/>
    </row>
    <row r="9" spans="1:20" ht="15.75" customHeight="1">
      <c r="A9" s="901" t="s">
        <v>154</v>
      </c>
      <c r="B9" s="902" t="s">
        <v>2491</v>
      </c>
      <c r="C9" s="900">
        <f>表3_4_5!C25/100</f>
        <v>0.43343165346367774</v>
      </c>
      <c r="D9" s="903" t="s">
        <v>2533</v>
      </c>
      <c r="E9" s="900">
        <v>1</v>
      </c>
      <c r="F9" s="908" t="s">
        <v>2493</v>
      </c>
      <c r="G9" s="518"/>
      <c r="H9" s="516"/>
      <c r="I9" s="516"/>
      <c r="J9" s="966"/>
      <c r="K9" s="966"/>
      <c r="L9" s="966"/>
      <c r="M9" s="577"/>
      <c r="N9" s="516"/>
      <c r="O9" s="518"/>
      <c r="P9" s="514"/>
    </row>
    <row r="10" spans="1:20" ht="15.75" customHeight="1">
      <c r="A10" s="596"/>
      <c r="B10" s="903" t="s">
        <v>592</v>
      </c>
      <c r="C10" s="900">
        <f>表3_4_5!C26/100</f>
        <v>0.73234668364573774</v>
      </c>
      <c r="D10" s="903"/>
      <c r="E10" s="897">
        <v>1</v>
      </c>
      <c r="F10" s="596"/>
      <c r="G10" s="518"/>
      <c r="H10" s="518"/>
      <c r="I10" s="518"/>
      <c r="J10" s="518"/>
      <c r="K10" s="518"/>
      <c r="L10" s="518"/>
      <c r="M10" s="518"/>
      <c r="N10" s="518"/>
      <c r="O10" s="518"/>
    </row>
    <row r="11" spans="1:20" ht="15.75" customHeight="1">
      <c r="A11" s="596"/>
      <c r="B11" s="595" t="s">
        <v>614</v>
      </c>
      <c r="C11" s="904">
        <f>表3_4_5!C27/100</f>
        <v>0.48069978332397079</v>
      </c>
      <c r="D11" s="595"/>
      <c r="E11" s="898">
        <v>1</v>
      </c>
      <c r="F11" s="596"/>
      <c r="G11" s="518"/>
      <c r="H11" s="518"/>
      <c r="I11" s="518"/>
      <c r="M11" s="518"/>
      <c r="N11" s="518"/>
      <c r="O11" s="518"/>
      <c r="P11" s="916"/>
    </row>
    <row r="12" spans="1:20" ht="15.75" customHeight="1">
      <c r="A12" s="596"/>
      <c r="B12" s="595" t="s">
        <v>649</v>
      </c>
      <c r="C12" s="904">
        <f>表3_4_5!C28/100</f>
        <v>0.35731261425959782</v>
      </c>
      <c r="D12" s="595"/>
      <c r="E12" s="898">
        <v>1</v>
      </c>
      <c r="F12" s="596"/>
      <c r="G12" s="518"/>
      <c r="H12" s="518"/>
      <c r="I12" s="518"/>
      <c r="J12" s="518"/>
      <c r="K12" s="518"/>
      <c r="L12" s="518"/>
      <c r="M12" s="518"/>
      <c r="N12" s="518"/>
      <c r="O12" s="518"/>
      <c r="P12" s="1004"/>
    </row>
    <row r="13" spans="1:20" ht="15.75" customHeight="1">
      <c r="A13" s="907"/>
      <c r="B13" s="905" t="s">
        <v>655</v>
      </c>
      <c r="C13" s="906">
        <f>表3_4_5!C29/100</f>
        <v>0.56403656696547444</v>
      </c>
      <c r="D13" s="905"/>
      <c r="E13" s="894">
        <v>1</v>
      </c>
      <c r="F13" s="907"/>
      <c r="G13" s="518"/>
      <c r="H13" s="518"/>
      <c r="I13" s="518"/>
      <c r="J13" s="518"/>
      <c r="K13" s="518"/>
      <c r="L13" s="518"/>
      <c r="M13" s="518"/>
      <c r="N13" s="518"/>
      <c r="O13" s="518"/>
    </row>
    <row r="14" spans="1:20" ht="15.75" customHeight="1">
      <c r="A14" s="518"/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</row>
    <row r="15" spans="1:20" ht="15.75" customHeight="1"/>
    <row r="16" spans="1:20" ht="15.75" customHeight="1"/>
    <row r="17" ht="15.75" customHeight="1"/>
    <row r="18" ht="15.75" customHeight="1"/>
    <row r="19" ht="15.75" customHeight="1"/>
    <row r="20" ht="15.75" customHeight="1"/>
    <row r="21" ht="15.75" customHeight="1"/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9E59E-7E65-484E-B1C5-513C6E131DE9}">
  <dimension ref="A1:H54"/>
  <sheetViews>
    <sheetView workbookViewId="0">
      <pane xSplit="2" ySplit="2" topLeftCell="C29" activePane="bottomRight" state="frozen"/>
      <selection pane="topRight" activeCell="C1" sqref="C1"/>
      <selection pane="bottomLeft" activeCell="A3" sqref="A3"/>
      <selection pane="bottomRight" sqref="A1:H49"/>
    </sheetView>
  </sheetViews>
  <sheetFormatPr defaultRowHeight="14"/>
  <cols>
    <col min="1" max="1" width="2.83203125" style="146" customWidth="1"/>
    <col min="2" max="2" width="24.25" style="146" customWidth="1"/>
    <col min="3" max="5" width="11.58203125" style="146" customWidth="1"/>
    <col min="6" max="6" width="12.83203125" style="146" customWidth="1"/>
    <col min="7" max="7" width="11.58203125" style="146" customWidth="1"/>
    <col min="8" max="8" width="10" style="146" customWidth="1"/>
  </cols>
  <sheetData>
    <row r="1" spans="1:8">
      <c r="A1" s="913" t="s">
        <v>2574</v>
      </c>
      <c r="B1" s="518"/>
      <c r="C1" s="518"/>
      <c r="D1" s="518"/>
      <c r="E1" s="518"/>
      <c r="F1" s="923" t="s">
        <v>2565</v>
      </c>
      <c r="G1" s="1008" t="s">
        <v>2113</v>
      </c>
      <c r="H1" s="518"/>
    </row>
    <row r="2" spans="1:8">
      <c r="A2" s="540"/>
      <c r="B2" s="559" t="s">
        <v>194</v>
      </c>
      <c r="C2" s="1003" t="s">
        <v>2144</v>
      </c>
      <c r="D2" s="924" t="s">
        <v>2537</v>
      </c>
      <c r="E2" s="924" t="s">
        <v>2359</v>
      </c>
      <c r="F2" s="924" t="s">
        <v>312</v>
      </c>
      <c r="G2" s="924" t="s">
        <v>2148</v>
      </c>
      <c r="H2" s="924" t="s">
        <v>2110</v>
      </c>
    </row>
    <row r="3" spans="1:8" hidden="1">
      <c r="A3" s="543" t="s">
        <v>22</v>
      </c>
      <c r="B3" s="490" t="s">
        <v>23</v>
      </c>
      <c r="C3" s="925">
        <f>表3_4_5!Q3</f>
        <v>0</v>
      </c>
      <c r="D3" s="609">
        <f>$D$43*E3/$E$43</f>
        <v>0</v>
      </c>
      <c r="E3" s="919">
        <f>表3_4_5!R3</f>
        <v>0</v>
      </c>
      <c r="F3" s="925">
        <f>表3_4_5!S3</f>
        <v>0</v>
      </c>
      <c r="G3" s="887">
        <f>C3+D3+E3+F3</f>
        <v>0</v>
      </c>
      <c r="H3" s="918"/>
    </row>
    <row r="4" spans="1:8" hidden="1">
      <c r="A4" s="547" t="s">
        <v>29</v>
      </c>
      <c r="B4" s="153" t="s">
        <v>2473</v>
      </c>
      <c r="C4" s="576">
        <f>表3_4_5!Q4</f>
        <v>0</v>
      </c>
      <c r="D4" s="610">
        <f t="shared" ref="D4:D42" si="0">$D$43*E4/$E$43</f>
        <v>0</v>
      </c>
      <c r="E4" s="920">
        <f>表3_4_5!R4</f>
        <v>0</v>
      </c>
      <c r="F4" s="576">
        <f>表3_4_5!S4</f>
        <v>0</v>
      </c>
      <c r="G4" s="888">
        <f t="shared" ref="G4:G42" si="1">C4+D4+E4+F4</f>
        <v>0</v>
      </c>
      <c r="H4" s="578"/>
    </row>
    <row r="5" spans="1:8" hidden="1">
      <c r="A5" s="547" t="s">
        <v>34</v>
      </c>
      <c r="B5" s="153" t="s">
        <v>2474</v>
      </c>
      <c r="C5" s="576">
        <f>表3_4_5!Q5</f>
        <v>0</v>
      </c>
      <c r="D5" s="610">
        <f t="shared" si="0"/>
        <v>0</v>
      </c>
      <c r="E5" s="920">
        <f>表3_4_5!R5</f>
        <v>0</v>
      </c>
      <c r="F5" s="576">
        <f>表3_4_5!S5</f>
        <v>0</v>
      </c>
      <c r="G5" s="888">
        <f t="shared" si="1"/>
        <v>0</v>
      </c>
      <c r="H5" s="578"/>
    </row>
    <row r="6" spans="1:8" hidden="1">
      <c r="A6" s="552" t="s">
        <v>39</v>
      </c>
      <c r="B6" s="492" t="s">
        <v>40</v>
      </c>
      <c r="C6" s="926">
        <f>表3_4_5!Q6</f>
        <v>0</v>
      </c>
      <c r="D6" s="610">
        <f t="shared" si="0"/>
        <v>0</v>
      </c>
      <c r="E6" s="921">
        <f>表3_4_5!R6</f>
        <v>0</v>
      </c>
      <c r="F6" s="926">
        <f>表3_4_5!S6</f>
        <v>0</v>
      </c>
      <c r="G6" s="888">
        <f t="shared" si="1"/>
        <v>0</v>
      </c>
      <c r="H6" s="945"/>
    </row>
    <row r="7" spans="1:8" hidden="1">
      <c r="A7" s="547" t="s">
        <v>45</v>
      </c>
      <c r="B7" s="153" t="s">
        <v>46</v>
      </c>
      <c r="C7" s="576">
        <f>表3_4_5!Q7</f>
        <v>0</v>
      </c>
      <c r="D7" s="609">
        <f t="shared" si="0"/>
        <v>79.309580527855061</v>
      </c>
      <c r="E7" s="920">
        <f>表3_4_5!R7</f>
        <v>120.42573001919757</v>
      </c>
      <c r="F7" s="576">
        <f>表3_4_5!S7</f>
        <v>10.236187051631795</v>
      </c>
      <c r="G7" s="887">
        <f t="shared" si="1"/>
        <v>209.97149759868441</v>
      </c>
      <c r="H7" s="578" t="s">
        <v>2516</v>
      </c>
    </row>
    <row r="8" spans="1:8" hidden="1">
      <c r="A8" s="547" t="s">
        <v>50</v>
      </c>
      <c r="B8" s="153" t="s">
        <v>51</v>
      </c>
      <c r="C8" s="576">
        <f>表3_4_5!Q8</f>
        <v>0</v>
      </c>
      <c r="D8" s="610">
        <f t="shared" si="0"/>
        <v>5.2970733864724711</v>
      </c>
      <c r="E8" s="920">
        <f>表3_4_5!R8</f>
        <v>8.043214013812193</v>
      </c>
      <c r="F8" s="576">
        <f>表3_4_5!S8</f>
        <v>0.68367319117403647</v>
      </c>
      <c r="G8" s="888">
        <f t="shared" si="1"/>
        <v>14.023960591458701</v>
      </c>
      <c r="H8" s="578" t="s">
        <v>2516</v>
      </c>
    </row>
    <row r="9" spans="1:8" hidden="1">
      <c r="A9" s="547" t="s">
        <v>56</v>
      </c>
      <c r="B9" s="153" t="s">
        <v>42</v>
      </c>
      <c r="C9" s="576">
        <f>表3_4_5!Q9</f>
        <v>0</v>
      </c>
      <c r="D9" s="610">
        <f t="shared" si="0"/>
        <v>0</v>
      </c>
      <c r="E9" s="920">
        <f>表3_4_5!R9</f>
        <v>0</v>
      </c>
      <c r="F9" s="576">
        <f>表3_4_5!S9</f>
        <v>0</v>
      </c>
      <c r="G9" s="888">
        <f t="shared" si="1"/>
        <v>0</v>
      </c>
      <c r="H9" s="578"/>
    </row>
    <row r="10" spans="1:8" hidden="1">
      <c r="A10" s="547" t="s">
        <v>59</v>
      </c>
      <c r="B10" s="153" t="s">
        <v>60</v>
      </c>
      <c r="C10" s="576">
        <f>表3_4_5!Q10</f>
        <v>0</v>
      </c>
      <c r="D10" s="610">
        <f t="shared" si="0"/>
        <v>0</v>
      </c>
      <c r="E10" s="920">
        <f>表3_4_5!R10</f>
        <v>0</v>
      </c>
      <c r="F10" s="576">
        <f>表3_4_5!S10</f>
        <v>0</v>
      </c>
      <c r="G10" s="888">
        <f t="shared" si="1"/>
        <v>0</v>
      </c>
      <c r="H10" s="578"/>
    </row>
    <row r="11" spans="1:8" hidden="1">
      <c r="A11" s="547" t="s">
        <v>63</v>
      </c>
      <c r="B11" s="153" t="s">
        <v>64</v>
      </c>
      <c r="C11" s="576">
        <f>表3_4_5!Q11</f>
        <v>0</v>
      </c>
      <c r="D11" s="610">
        <f t="shared" si="0"/>
        <v>0</v>
      </c>
      <c r="E11" s="920">
        <f>表3_4_5!R11</f>
        <v>0</v>
      </c>
      <c r="F11" s="576">
        <f>表3_4_5!S11</f>
        <v>0</v>
      </c>
      <c r="G11" s="888">
        <f t="shared" si="1"/>
        <v>0</v>
      </c>
      <c r="H11" s="578"/>
    </row>
    <row r="12" spans="1:8" hidden="1">
      <c r="A12" s="547" t="s">
        <v>68</v>
      </c>
      <c r="B12" s="153" t="s">
        <v>2475</v>
      </c>
      <c r="C12" s="576">
        <f>表3_4_5!Q12</f>
        <v>0</v>
      </c>
      <c r="D12" s="610">
        <f t="shared" si="0"/>
        <v>0</v>
      </c>
      <c r="E12" s="920">
        <f>表3_4_5!R12</f>
        <v>0</v>
      </c>
      <c r="F12" s="576">
        <f>表3_4_5!S12</f>
        <v>0</v>
      </c>
      <c r="G12" s="888">
        <f t="shared" si="1"/>
        <v>0</v>
      </c>
      <c r="H12" s="578"/>
    </row>
    <row r="13" spans="1:8" hidden="1">
      <c r="A13" s="547" t="s">
        <v>70</v>
      </c>
      <c r="B13" s="153" t="s">
        <v>71</v>
      </c>
      <c r="C13" s="576">
        <f>表3_4_5!Q13</f>
        <v>0</v>
      </c>
      <c r="D13" s="610">
        <f t="shared" si="0"/>
        <v>0</v>
      </c>
      <c r="E13" s="920">
        <f>表3_4_5!R13</f>
        <v>0</v>
      </c>
      <c r="F13" s="576">
        <f>表3_4_5!S13</f>
        <v>0</v>
      </c>
      <c r="G13" s="888">
        <f t="shared" si="1"/>
        <v>0</v>
      </c>
      <c r="H13" s="578"/>
    </row>
    <row r="14" spans="1:8" hidden="1">
      <c r="A14" s="547" t="s">
        <v>72</v>
      </c>
      <c r="B14" s="153" t="s">
        <v>73</v>
      </c>
      <c r="C14" s="576">
        <f>表3_4_5!Q14</f>
        <v>0</v>
      </c>
      <c r="D14" s="610">
        <f t="shared" si="0"/>
        <v>0</v>
      </c>
      <c r="E14" s="920">
        <f>表3_4_5!R14</f>
        <v>0</v>
      </c>
      <c r="F14" s="576">
        <f>表3_4_5!S14</f>
        <v>0</v>
      </c>
      <c r="G14" s="888">
        <f t="shared" si="1"/>
        <v>0</v>
      </c>
      <c r="H14" s="578"/>
    </row>
    <row r="15" spans="1:8" hidden="1">
      <c r="A15" s="547" t="s">
        <v>74</v>
      </c>
      <c r="B15" s="153" t="s">
        <v>75</v>
      </c>
      <c r="C15" s="576">
        <f>表3_4_5!Q15</f>
        <v>0</v>
      </c>
      <c r="D15" s="610">
        <f t="shared" si="0"/>
        <v>0</v>
      </c>
      <c r="E15" s="920">
        <f>表3_4_5!R15</f>
        <v>0</v>
      </c>
      <c r="F15" s="576">
        <f>表3_4_5!S15</f>
        <v>0</v>
      </c>
      <c r="G15" s="888">
        <f t="shared" si="1"/>
        <v>0</v>
      </c>
      <c r="H15" s="578"/>
    </row>
    <row r="16" spans="1:8" hidden="1">
      <c r="A16" s="547" t="s">
        <v>78</v>
      </c>
      <c r="B16" s="153" t="s">
        <v>79</v>
      </c>
      <c r="C16" s="576">
        <f>表3_4_5!Q16</f>
        <v>0</v>
      </c>
      <c r="D16" s="610">
        <f t="shared" si="0"/>
        <v>0</v>
      </c>
      <c r="E16" s="920">
        <f>表3_4_5!R16</f>
        <v>0</v>
      </c>
      <c r="F16" s="576">
        <f>表3_4_5!S16</f>
        <v>0</v>
      </c>
      <c r="G16" s="888">
        <f t="shared" si="1"/>
        <v>0</v>
      </c>
      <c r="H16" s="578"/>
    </row>
    <row r="17" spans="1:8" hidden="1">
      <c r="A17" s="547" t="s">
        <v>84</v>
      </c>
      <c r="B17" s="153" t="s">
        <v>85</v>
      </c>
      <c r="C17" s="576">
        <f>表3_4_5!Q17</f>
        <v>0</v>
      </c>
      <c r="D17" s="610">
        <f t="shared" si="0"/>
        <v>0</v>
      </c>
      <c r="E17" s="920">
        <f>表3_4_5!R17</f>
        <v>0</v>
      </c>
      <c r="F17" s="576">
        <f>表3_4_5!S17</f>
        <v>0</v>
      </c>
      <c r="G17" s="888">
        <f t="shared" si="1"/>
        <v>0</v>
      </c>
      <c r="H17" s="578"/>
    </row>
    <row r="18" spans="1:8" hidden="1">
      <c r="A18" s="547" t="s">
        <v>86</v>
      </c>
      <c r="B18" s="153" t="s">
        <v>87</v>
      </c>
      <c r="C18" s="576">
        <f>表3_4_5!Q18</f>
        <v>0</v>
      </c>
      <c r="D18" s="610">
        <f t="shared" si="0"/>
        <v>0</v>
      </c>
      <c r="E18" s="920">
        <f>表3_4_5!R18</f>
        <v>0</v>
      </c>
      <c r="F18" s="576">
        <f>表3_4_5!S18</f>
        <v>0</v>
      </c>
      <c r="G18" s="888">
        <f t="shared" si="1"/>
        <v>0</v>
      </c>
      <c r="H18" s="578"/>
    </row>
    <row r="19" spans="1:8" hidden="1">
      <c r="A19" s="547" t="s">
        <v>88</v>
      </c>
      <c r="B19" s="153" t="s">
        <v>89</v>
      </c>
      <c r="C19" s="576">
        <f>表3_4_5!Q19</f>
        <v>0</v>
      </c>
      <c r="D19" s="610">
        <f t="shared" si="0"/>
        <v>0</v>
      </c>
      <c r="E19" s="920">
        <f>表3_4_5!R19</f>
        <v>0</v>
      </c>
      <c r="F19" s="576">
        <f>表3_4_5!S19</f>
        <v>0</v>
      </c>
      <c r="G19" s="888">
        <f t="shared" si="1"/>
        <v>0</v>
      </c>
      <c r="H19" s="578"/>
    </row>
    <row r="20" spans="1:8" hidden="1">
      <c r="A20" s="547" t="s">
        <v>90</v>
      </c>
      <c r="B20" s="153" t="s">
        <v>2476</v>
      </c>
      <c r="C20" s="576">
        <f>表3_4_5!Q20</f>
        <v>0</v>
      </c>
      <c r="D20" s="610">
        <f t="shared" si="0"/>
        <v>0</v>
      </c>
      <c r="E20" s="920">
        <f>表3_4_5!R20</f>
        <v>0</v>
      </c>
      <c r="F20" s="576">
        <f>表3_4_5!S20</f>
        <v>0</v>
      </c>
      <c r="G20" s="888">
        <f t="shared" si="1"/>
        <v>0</v>
      </c>
      <c r="H20" s="578"/>
    </row>
    <row r="21" spans="1:8" hidden="1">
      <c r="A21" s="547" t="s">
        <v>92</v>
      </c>
      <c r="B21" s="153" t="s">
        <v>93</v>
      </c>
      <c r="C21" s="576">
        <f>表3_4_5!Q21</f>
        <v>0</v>
      </c>
      <c r="D21" s="610">
        <f t="shared" si="0"/>
        <v>0</v>
      </c>
      <c r="E21" s="920">
        <f>表3_4_5!R21</f>
        <v>0</v>
      </c>
      <c r="F21" s="576">
        <f>表3_4_5!S21</f>
        <v>0</v>
      </c>
      <c r="G21" s="888">
        <f t="shared" si="1"/>
        <v>0</v>
      </c>
      <c r="H21" s="578"/>
    </row>
    <row r="22" spans="1:8" hidden="1">
      <c r="A22" s="547" t="s">
        <v>94</v>
      </c>
      <c r="B22" s="153" t="s">
        <v>95</v>
      </c>
      <c r="C22" s="576">
        <f>表3_4_5!Q22</f>
        <v>0</v>
      </c>
      <c r="D22" s="610">
        <f t="shared" si="0"/>
        <v>0</v>
      </c>
      <c r="E22" s="920">
        <f>表3_4_5!R22</f>
        <v>0</v>
      </c>
      <c r="F22" s="576">
        <f>表3_4_5!S22</f>
        <v>10.575000000000001</v>
      </c>
      <c r="G22" s="888">
        <f t="shared" si="1"/>
        <v>10.575000000000001</v>
      </c>
      <c r="H22" s="578" t="s">
        <v>2515</v>
      </c>
    </row>
    <row r="23" spans="1:8" hidden="1">
      <c r="A23" s="547" t="s">
        <v>98</v>
      </c>
      <c r="B23" s="153" t="s">
        <v>99</v>
      </c>
      <c r="C23" s="576">
        <f>表3_4_5!Q23</f>
        <v>0</v>
      </c>
      <c r="D23" s="610">
        <f t="shared" si="0"/>
        <v>0</v>
      </c>
      <c r="E23" s="920">
        <f>表3_4_5!R23</f>
        <v>0</v>
      </c>
      <c r="F23" s="576">
        <f>表3_4_5!S23</f>
        <v>0</v>
      </c>
      <c r="G23" s="888">
        <f t="shared" si="1"/>
        <v>0</v>
      </c>
      <c r="H23" s="578"/>
    </row>
    <row r="24" spans="1:8" hidden="1">
      <c r="A24" s="547" t="s">
        <v>100</v>
      </c>
      <c r="B24" s="153" t="s">
        <v>101</v>
      </c>
      <c r="C24" s="576">
        <f>表3_4_5!Q24</f>
        <v>0</v>
      </c>
      <c r="D24" s="611">
        <f t="shared" si="0"/>
        <v>9.5154563751162495</v>
      </c>
      <c r="E24" s="920">
        <f>表3_4_5!R24</f>
        <v>14.448516469416173</v>
      </c>
      <c r="F24" s="576">
        <f>表3_4_5!S24</f>
        <v>1.2281238999003747</v>
      </c>
      <c r="G24" s="889">
        <f t="shared" si="1"/>
        <v>25.192096744432796</v>
      </c>
      <c r="H24" s="578" t="s">
        <v>2516</v>
      </c>
    </row>
    <row r="25" spans="1:8" hidden="1">
      <c r="A25" s="551" t="s">
        <v>102</v>
      </c>
      <c r="B25" s="490" t="s">
        <v>103</v>
      </c>
      <c r="C25" s="925">
        <f>表3_4_5!Q25</f>
        <v>0</v>
      </c>
      <c r="D25" s="610">
        <f t="shared" si="0"/>
        <v>0</v>
      </c>
      <c r="E25" s="919">
        <f>表3_4_5!R25</f>
        <v>0</v>
      </c>
      <c r="F25" s="925">
        <f>表3_4_5!S25</f>
        <v>0</v>
      </c>
      <c r="G25" s="888">
        <f t="shared" si="1"/>
        <v>0</v>
      </c>
      <c r="H25" s="918"/>
    </row>
    <row r="26" spans="1:8" hidden="1">
      <c r="A26" s="547" t="s">
        <v>105</v>
      </c>
      <c r="B26" s="153" t="s">
        <v>37</v>
      </c>
      <c r="C26" s="576">
        <f>表3_4_5!Q26</f>
        <v>0</v>
      </c>
      <c r="D26" s="610">
        <f t="shared" si="0"/>
        <v>0</v>
      </c>
      <c r="E26" s="920">
        <f>表3_4_5!R26</f>
        <v>0</v>
      </c>
      <c r="F26" s="576">
        <f>表3_4_5!S26</f>
        <v>0</v>
      </c>
      <c r="G26" s="888">
        <f t="shared" si="1"/>
        <v>0</v>
      </c>
      <c r="H26" s="578"/>
    </row>
    <row r="27" spans="1:8" hidden="1">
      <c r="A27" s="547" t="s">
        <v>107</v>
      </c>
      <c r="B27" s="153" t="s">
        <v>108</v>
      </c>
      <c r="C27" s="576">
        <f>表3_4_5!Q27</f>
        <v>0</v>
      </c>
      <c r="D27" s="610">
        <f t="shared" si="0"/>
        <v>0</v>
      </c>
      <c r="E27" s="920">
        <f>表3_4_5!R27</f>
        <v>0</v>
      </c>
      <c r="F27" s="576">
        <f>表3_4_5!S27</f>
        <v>0</v>
      </c>
      <c r="G27" s="888">
        <f t="shared" si="1"/>
        <v>0</v>
      </c>
      <c r="H27" s="578"/>
    </row>
    <row r="28" spans="1:8" hidden="1">
      <c r="A28" s="547" t="s">
        <v>110</v>
      </c>
      <c r="B28" s="153" t="s">
        <v>2477</v>
      </c>
      <c r="C28" s="576">
        <f>表3_4_5!Q28</f>
        <v>0</v>
      </c>
      <c r="D28" s="610">
        <f t="shared" si="0"/>
        <v>0</v>
      </c>
      <c r="E28" s="920">
        <f>表3_4_5!R28</f>
        <v>0</v>
      </c>
      <c r="F28" s="576">
        <f>表3_4_5!S28</f>
        <v>0</v>
      </c>
      <c r="G28" s="888">
        <f t="shared" si="1"/>
        <v>0</v>
      </c>
      <c r="H28" s="578"/>
    </row>
    <row r="29" spans="1:8" hidden="1">
      <c r="A29" s="547" t="s">
        <v>114</v>
      </c>
      <c r="B29" s="153" t="s">
        <v>2478</v>
      </c>
      <c r="C29" s="576">
        <f>表3_4_5!Q29</f>
        <v>0</v>
      </c>
      <c r="D29" s="610">
        <f t="shared" si="0"/>
        <v>64.559825304102759</v>
      </c>
      <c r="E29" s="920">
        <f>表3_4_5!R29</f>
        <v>98.029318027067717</v>
      </c>
      <c r="F29" s="576">
        <f>表3_4_5!S29</f>
        <v>0</v>
      </c>
      <c r="G29" s="888">
        <f t="shared" si="1"/>
        <v>162.58914333117048</v>
      </c>
      <c r="H29" s="578"/>
    </row>
    <row r="30" spans="1:8" hidden="1">
      <c r="A30" s="547" t="s">
        <v>120</v>
      </c>
      <c r="B30" s="153" t="s">
        <v>121</v>
      </c>
      <c r="C30" s="576">
        <f>表3_4_5!Q30</f>
        <v>0.72095100000000012</v>
      </c>
      <c r="D30" s="610">
        <f t="shared" si="0"/>
        <v>0</v>
      </c>
      <c r="E30" s="920">
        <f>表3_4_5!R30</f>
        <v>0</v>
      </c>
      <c r="F30" s="576">
        <f>表3_4_5!S30</f>
        <v>0</v>
      </c>
      <c r="G30" s="888">
        <f t="shared" si="1"/>
        <v>0.72095100000000012</v>
      </c>
      <c r="H30" s="578"/>
    </row>
    <row r="31" spans="1:8" hidden="1">
      <c r="A31" s="547" t="s">
        <v>122</v>
      </c>
      <c r="B31" s="153" t="s">
        <v>123</v>
      </c>
      <c r="C31" s="576">
        <f>表3_4_5!Q31</f>
        <v>0</v>
      </c>
      <c r="D31" s="610">
        <f t="shared" si="0"/>
        <v>0</v>
      </c>
      <c r="E31" s="920">
        <f>表3_4_5!R31</f>
        <v>0</v>
      </c>
      <c r="F31" s="576">
        <f>表3_4_5!S31</f>
        <v>0</v>
      </c>
      <c r="G31" s="888">
        <f t="shared" si="1"/>
        <v>0</v>
      </c>
      <c r="H31" s="578"/>
    </row>
    <row r="32" spans="1:8" hidden="1">
      <c r="A32" s="547" t="s">
        <v>127</v>
      </c>
      <c r="B32" s="153" t="s">
        <v>2479</v>
      </c>
      <c r="C32" s="576">
        <f>表3_4_5!Q32</f>
        <v>0</v>
      </c>
      <c r="D32" s="610">
        <f t="shared" si="0"/>
        <v>6.0559688176905571</v>
      </c>
      <c r="E32" s="920">
        <f>表3_4_5!R32</f>
        <v>9.1955405764343929</v>
      </c>
      <c r="F32" s="576">
        <f>表3_4_5!S32</f>
        <v>0</v>
      </c>
      <c r="G32" s="888">
        <f t="shared" si="1"/>
        <v>15.25150939412495</v>
      </c>
      <c r="H32" s="578"/>
    </row>
    <row r="33" spans="1:8" hidden="1">
      <c r="A33" s="547" t="s">
        <v>129</v>
      </c>
      <c r="B33" s="153" t="s">
        <v>130</v>
      </c>
      <c r="C33" s="576">
        <f>表3_4_5!Q33</f>
        <v>0</v>
      </c>
      <c r="D33" s="610">
        <f t="shared" si="0"/>
        <v>0</v>
      </c>
      <c r="E33" s="920">
        <f>表3_4_5!R33</f>
        <v>0</v>
      </c>
      <c r="F33" s="576">
        <f>表3_4_5!S33</f>
        <v>2.1150000000000002</v>
      </c>
      <c r="G33" s="888">
        <f t="shared" si="1"/>
        <v>2.1150000000000002</v>
      </c>
      <c r="H33" s="578" t="s">
        <v>2515</v>
      </c>
    </row>
    <row r="34" spans="1:8" hidden="1">
      <c r="A34" s="547" t="s">
        <v>132</v>
      </c>
      <c r="B34" s="153" t="s">
        <v>133</v>
      </c>
      <c r="C34" s="576">
        <f>表3_4_5!Q34</f>
        <v>0</v>
      </c>
      <c r="D34" s="610">
        <f t="shared" si="0"/>
        <v>0</v>
      </c>
      <c r="E34" s="920">
        <f>表3_4_5!R34</f>
        <v>0</v>
      </c>
      <c r="F34" s="576">
        <f>表3_4_5!S34</f>
        <v>0</v>
      </c>
      <c r="G34" s="888">
        <f t="shared" si="1"/>
        <v>0</v>
      </c>
      <c r="H34" s="578"/>
    </row>
    <row r="35" spans="1:8" hidden="1">
      <c r="A35" s="547" t="s">
        <v>134</v>
      </c>
      <c r="B35" s="153" t="s">
        <v>135</v>
      </c>
      <c r="C35" s="576">
        <f>表3_4_5!Q35</f>
        <v>0</v>
      </c>
      <c r="D35" s="610">
        <f t="shared" si="0"/>
        <v>0</v>
      </c>
      <c r="E35" s="920">
        <f>表3_4_5!R35</f>
        <v>0</v>
      </c>
      <c r="F35" s="576">
        <f>表3_4_5!S35</f>
        <v>0</v>
      </c>
      <c r="G35" s="888">
        <f t="shared" si="1"/>
        <v>0</v>
      </c>
      <c r="H35" s="578"/>
    </row>
    <row r="36" spans="1:8" hidden="1">
      <c r="A36" s="547" t="s">
        <v>136</v>
      </c>
      <c r="B36" s="153" t="s">
        <v>2480</v>
      </c>
      <c r="C36" s="576">
        <f>表3_4_5!Q36</f>
        <v>0</v>
      </c>
      <c r="D36" s="610">
        <f t="shared" si="0"/>
        <v>0</v>
      </c>
      <c r="E36" s="920">
        <f>表3_4_5!R36</f>
        <v>0</v>
      </c>
      <c r="F36" s="576">
        <f>表3_4_5!S36</f>
        <v>0</v>
      </c>
      <c r="G36" s="888">
        <f t="shared" si="1"/>
        <v>0</v>
      </c>
      <c r="H36" s="578"/>
    </row>
    <row r="37" spans="1:8" hidden="1">
      <c r="A37" s="547" t="s">
        <v>138</v>
      </c>
      <c r="B37" s="153" t="s">
        <v>2481</v>
      </c>
      <c r="C37" s="576">
        <f>表3_4_5!Q37</f>
        <v>11.756406</v>
      </c>
      <c r="D37" s="610">
        <f t="shared" si="0"/>
        <v>0</v>
      </c>
      <c r="E37" s="920">
        <f>表3_4_5!R37</f>
        <v>0</v>
      </c>
      <c r="F37" s="576">
        <f>表3_4_5!S37</f>
        <v>0</v>
      </c>
      <c r="G37" s="888">
        <f t="shared" si="1"/>
        <v>11.756406</v>
      </c>
      <c r="H37" s="578"/>
    </row>
    <row r="38" spans="1:8" hidden="1">
      <c r="A38" s="547" t="s">
        <v>140</v>
      </c>
      <c r="B38" s="153" t="s">
        <v>141</v>
      </c>
      <c r="C38" s="576">
        <f>表3_4_5!Q38</f>
        <v>13.5695554</v>
      </c>
      <c r="D38" s="610">
        <f t="shared" si="0"/>
        <v>0</v>
      </c>
      <c r="E38" s="920">
        <f>表3_4_5!R38</f>
        <v>0</v>
      </c>
      <c r="F38" s="576">
        <f>表3_4_5!S38</f>
        <v>0</v>
      </c>
      <c r="G38" s="888">
        <f t="shared" si="1"/>
        <v>13.5695554</v>
      </c>
      <c r="H38" s="578"/>
    </row>
    <row r="39" spans="1:8" hidden="1">
      <c r="A39" s="547" t="s">
        <v>142</v>
      </c>
      <c r="B39" s="153" t="s">
        <v>240</v>
      </c>
      <c r="C39" s="576">
        <f>表3_4_5!Q39</f>
        <v>0</v>
      </c>
      <c r="D39" s="610">
        <f t="shared" si="0"/>
        <v>21.750356031853354</v>
      </c>
      <c r="E39" s="920">
        <f>表3_4_5!R39</f>
        <v>33.026306353914556</v>
      </c>
      <c r="F39" s="576">
        <f>表3_4_5!S39</f>
        <v>2.8072360400827376</v>
      </c>
      <c r="G39" s="888">
        <f t="shared" si="1"/>
        <v>57.583898425850641</v>
      </c>
      <c r="H39" s="578" t="s">
        <v>2516</v>
      </c>
    </row>
    <row r="40" spans="1:8" hidden="1">
      <c r="A40" s="547" t="s">
        <v>144</v>
      </c>
      <c r="B40" s="153" t="s">
        <v>241</v>
      </c>
      <c r="C40" s="576">
        <f>表3_4_5!Q40</f>
        <v>11.756406</v>
      </c>
      <c r="D40" s="610">
        <f t="shared" si="0"/>
        <v>3.1377793358207873</v>
      </c>
      <c r="E40" s="920">
        <f>表3_4_5!R40</f>
        <v>4.7644857612461617</v>
      </c>
      <c r="F40" s="576">
        <f>表3_4_5!S40</f>
        <v>0.40498128970592379</v>
      </c>
      <c r="G40" s="888">
        <f t="shared" si="1"/>
        <v>20.063652386772873</v>
      </c>
      <c r="H40" s="578" t="s">
        <v>2516</v>
      </c>
    </row>
    <row r="41" spans="1:8" hidden="1">
      <c r="A41" s="547" t="s">
        <v>146</v>
      </c>
      <c r="B41" s="153" t="s">
        <v>242</v>
      </c>
      <c r="C41" s="576">
        <f>表3_4_5!Q41</f>
        <v>0</v>
      </c>
      <c r="D41" s="610">
        <f t="shared" si="0"/>
        <v>0</v>
      </c>
      <c r="E41" s="920">
        <f>表3_4_5!R41</f>
        <v>0</v>
      </c>
      <c r="F41" s="576">
        <f>表3_4_5!S41</f>
        <v>0</v>
      </c>
      <c r="G41" s="888">
        <f t="shared" si="1"/>
        <v>0</v>
      </c>
      <c r="H41" s="578"/>
    </row>
    <row r="42" spans="1:8" hidden="1">
      <c r="A42" s="552" t="s">
        <v>148</v>
      </c>
      <c r="B42" s="492" t="s">
        <v>243</v>
      </c>
      <c r="C42" s="926">
        <f>表3_4_5!Q42</f>
        <v>0</v>
      </c>
      <c r="D42" s="611">
        <f t="shared" si="0"/>
        <v>0</v>
      </c>
      <c r="E42" s="921">
        <f>表3_4_5!R42</f>
        <v>0</v>
      </c>
      <c r="F42" s="926">
        <f>表3_4_5!S42</f>
        <v>0</v>
      </c>
      <c r="G42" s="889">
        <f t="shared" si="1"/>
        <v>0</v>
      </c>
      <c r="H42" s="945"/>
    </row>
    <row r="43" spans="1:8" ht="18">
      <c r="A43" s="938"/>
      <c r="B43" s="482" t="s">
        <v>2567</v>
      </c>
      <c r="C43" s="737">
        <f>SUM(C3:C42)</f>
        <v>37.803318400000002</v>
      </c>
      <c r="D43" s="610">
        <f>D45-E43</f>
        <v>189.62603977891121</v>
      </c>
      <c r="E43" s="738">
        <f>SUM(E3:E42)</f>
        <v>287.93311122108872</v>
      </c>
      <c r="F43" s="738">
        <f>SUM(F3:F42)</f>
        <v>28.050201472494873</v>
      </c>
      <c r="G43" s="611">
        <f>SUM(G3:G42)</f>
        <v>543.41267087249491</v>
      </c>
      <c r="H43" s="899"/>
    </row>
    <row r="44" spans="1:8">
      <c r="A44" s="903"/>
      <c r="B44" s="918" t="s">
        <v>2566</v>
      </c>
      <c r="C44" s="951" t="s">
        <v>2360</v>
      </c>
      <c r="D44" s="513" t="s">
        <v>2570</v>
      </c>
      <c r="E44" s="1009" t="s">
        <v>2361</v>
      </c>
      <c r="F44" s="951" t="s">
        <v>2361</v>
      </c>
      <c r="G44" s="901" t="s">
        <v>2569</v>
      </c>
      <c r="H44" s="918"/>
    </row>
    <row r="45" spans="1:8">
      <c r="A45" s="595"/>
      <c r="B45" s="578"/>
      <c r="C45" s="946" t="s">
        <v>2521</v>
      </c>
      <c r="D45" s="1012">
        <f>表3_4_5!C36</f>
        <v>477.55915099999993</v>
      </c>
      <c r="E45" s="1010" t="s">
        <v>2522</v>
      </c>
      <c r="F45" s="946" t="s">
        <v>2568</v>
      </c>
      <c r="G45" s="610">
        <f>G43-D43</f>
        <v>353.78663109358371</v>
      </c>
      <c r="H45" s="578"/>
    </row>
    <row r="46" spans="1:8">
      <c r="A46" s="595"/>
      <c r="B46" s="578"/>
      <c r="C46" s="946"/>
      <c r="D46" s="908"/>
      <c r="E46" s="1010" t="s">
        <v>2305</v>
      </c>
      <c r="F46" s="949" t="s">
        <v>2523</v>
      </c>
      <c r="G46" s="596"/>
      <c r="H46" s="578"/>
    </row>
    <row r="47" spans="1:8">
      <c r="A47" s="595"/>
      <c r="B47" s="578"/>
      <c r="C47" s="946"/>
      <c r="D47" s="908"/>
      <c r="E47" s="1010" t="s">
        <v>2306</v>
      </c>
      <c r="F47" s="952" t="s">
        <v>2360</v>
      </c>
      <c r="G47" s="596"/>
      <c r="H47" s="578"/>
    </row>
    <row r="48" spans="1:8">
      <c r="A48" s="595"/>
      <c r="B48" s="578"/>
      <c r="C48" s="946"/>
      <c r="D48" s="908"/>
      <c r="E48" s="1010" t="s">
        <v>2308</v>
      </c>
      <c r="F48" s="908" t="s">
        <v>2528</v>
      </c>
      <c r="G48" s="596"/>
      <c r="H48" s="578"/>
    </row>
    <row r="49" spans="1:8">
      <c r="A49" s="905"/>
      <c r="B49" s="945"/>
      <c r="C49" s="947"/>
      <c r="D49" s="948"/>
      <c r="E49" s="1011"/>
      <c r="F49" s="950" t="s">
        <v>2529</v>
      </c>
      <c r="G49" s="907"/>
      <c r="H49" s="945"/>
    </row>
    <row r="50" spans="1:8">
      <c r="A50" s="518"/>
      <c r="B50" s="518"/>
      <c r="C50" s="518"/>
      <c r="D50" s="518"/>
      <c r="E50" s="518"/>
      <c r="F50" s="518"/>
      <c r="G50" s="518"/>
      <c r="H50" s="518"/>
    </row>
    <row r="51" spans="1:8">
      <c r="E51" s="146" t="s">
        <v>2524</v>
      </c>
      <c r="F51" s="739">
        <v>8.5000000000000006E-2</v>
      </c>
    </row>
    <row r="52" spans="1:8">
      <c r="C52" s="146" t="s">
        <v>2527</v>
      </c>
      <c r="E52" s="252" t="s">
        <v>160</v>
      </c>
      <c r="F52" s="252">
        <v>215</v>
      </c>
    </row>
    <row r="53" spans="1:8">
      <c r="E53" s="954" t="s">
        <v>156</v>
      </c>
      <c r="F53" s="954">
        <v>208</v>
      </c>
      <c r="G53" s="146">
        <v>0.5</v>
      </c>
    </row>
    <row r="54" spans="1:8">
      <c r="F54" s="146">
        <f>F52+F53</f>
        <v>423</v>
      </c>
      <c r="G54" s="760">
        <f>F54*G53</f>
        <v>211.5</v>
      </c>
    </row>
  </sheetData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B7A01-32DF-49F1-A4DC-F510FFD2D1D9}">
  <sheetPr>
    <tabColor theme="5" tint="0.79998168889431442"/>
  </sheetPr>
  <dimension ref="A1:AC104"/>
  <sheetViews>
    <sheetView workbookViewId="0">
      <pane xSplit="2" ySplit="2" topLeftCell="C7" activePane="bottomRight" state="frozen"/>
      <selection pane="topRight" activeCell="D1" sqref="D1"/>
      <selection pane="bottomLeft" activeCell="A4" sqref="A4"/>
      <selection pane="bottomRight" activeCell="A11" sqref="A11:E21"/>
    </sheetView>
  </sheetViews>
  <sheetFormatPr defaultColWidth="9" defaultRowHeight="13"/>
  <cols>
    <col min="1" max="1" width="9.5" style="146" customWidth="1"/>
    <col min="2" max="2" width="18.5" style="146" customWidth="1"/>
    <col min="3" max="3" width="12.5" style="146" customWidth="1"/>
    <col min="4" max="4" width="15.83203125" style="146" customWidth="1"/>
    <col min="5" max="5" width="15.33203125" style="146" customWidth="1"/>
    <col min="6" max="7" width="4.25" style="146" customWidth="1"/>
    <col min="8" max="8" width="16.83203125" style="146" customWidth="1"/>
    <col min="9" max="12" width="10.83203125" style="146" customWidth="1"/>
    <col min="13" max="13" width="11.75" style="146" customWidth="1"/>
    <col min="14" max="14" width="5.25" style="146" customWidth="1"/>
    <col min="15" max="15" width="2.83203125" style="146" customWidth="1"/>
    <col min="16" max="16" width="24.25" style="146" customWidth="1"/>
    <col min="17" max="18" width="11.58203125" style="146" customWidth="1"/>
    <col min="19" max="19" width="12.83203125" style="146" customWidth="1"/>
    <col min="20" max="20" width="11.58203125" style="146" customWidth="1"/>
    <col min="21" max="21" width="10" style="146" customWidth="1"/>
    <col min="22" max="22" width="9" style="146"/>
    <col min="23" max="23" width="2.83203125" style="146" customWidth="1"/>
    <col min="24" max="24" width="24.25" style="146" customWidth="1"/>
    <col min="25" max="26" width="11.58203125" style="146" customWidth="1"/>
    <col min="27" max="27" width="12.83203125" style="146" customWidth="1"/>
    <col min="28" max="28" width="11.58203125" style="146" customWidth="1"/>
    <col min="29" max="29" width="10" style="146" customWidth="1"/>
    <col min="30" max="16384" width="9" style="146"/>
  </cols>
  <sheetData>
    <row r="1" spans="1:29" ht="15.75" customHeight="1">
      <c r="A1" s="145" t="s">
        <v>2572</v>
      </c>
      <c r="B1" s="516"/>
      <c r="C1" s="516"/>
      <c r="D1" s="917" t="s">
        <v>2565</v>
      </c>
      <c r="E1" s="516"/>
      <c r="O1" s="913" t="s">
        <v>2111</v>
      </c>
      <c r="P1" s="518"/>
      <c r="Q1" s="518"/>
      <c r="R1" s="518"/>
      <c r="S1" s="923">
        <v>44404</v>
      </c>
      <c r="T1" s="518" t="s">
        <v>2113</v>
      </c>
      <c r="U1" s="518"/>
      <c r="W1" s="1015" t="s">
        <v>2582</v>
      </c>
      <c r="X1" s="739"/>
      <c r="Y1" s="739"/>
      <c r="Z1" s="518"/>
      <c r="AA1" s="1016">
        <v>44434</v>
      </c>
      <c r="AB1" s="518" t="s">
        <v>2113</v>
      </c>
      <c r="AC1" s="518"/>
    </row>
    <row r="2" spans="1:29" ht="15.75" customHeight="1">
      <c r="A2" s="579" t="s">
        <v>2576</v>
      </c>
      <c r="B2" s="580" t="s">
        <v>2116</v>
      </c>
      <c r="C2" s="899" t="s">
        <v>2114</v>
      </c>
      <c r="D2" s="928" t="s">
        <v>2575</v>
      </c>
      <c r="E2" s="583"/>
      <c r="G2" s="15"/>
      <c r="H2" s="27" t="s">
        <v>2556</v>
      </c>
      <c r="I2" s="251" t="s">
        <v>2557</v>
      </c>
      <c r="J2" s="252"/>
      <c r="K2" s="252"/>
      <c r="L2" s="253"/>
      <c r="O2" s="540"/>
      <c r="P2" s="559" t="s">
        <v>194</v>
      </c>
      <c r="Q2" s="943" t="s">
        <v>2144</v>
      </c>
      <c r="R2" s="924" t="s">
        <v>2359</v>
      </c>
      <c r="S2" s="924" t="s">
        <v>2149</v>
      </c>
      <c r="T2" s="924" t="s">
        <v>2148</v>
      </c>
      <c r="U2" s="924" t="s">
        <v>2110</v>
      </c>
      <c r="W2" s="540"/>
      <c r="X2" s="559" t="s">
        <v>194</v>
      </c>
      <c r="Y2" s="1014" t="s">
        <v>2144</v>
      </c>
      <c r="Z2" s="999" t="s">
        <v>2359</v>
      </c>
      <c r="AA2" s="924" t="s">
        <v>312</v>
      </c>
      <c r="AB2" s="924" t="s">
        <v>2148</v>
      </c>
      <c r="AC2" s="924" t="s">
        <v>2110</v>
      </c>
    </row>
    <row r="3" spans="1:29" ht="15.75" customHeight="1">
      <c r="A3" s="595" t="s">
        <v>2531</v>
      </c>
      <c r="B3" s="903" t="s">
        <v>155</v>
      </c>
      <c r="C3" s="888">
        <f>(1.136364+9.2)*1.1</f>
        <v>11.3700004</v>
      </c>
      <c r="D3" s="516" t="s">
        <v>161</v>
      </c>
      <c r="E3" s="578"/>
      <c r="G3" s="257">
        <v>1</v>
      </c>
      <c r="H3" s="258" t="s">
        <v>24</v>
      </c>
      <c r="I3" s="955" t="s">
        <v>25</v>
      </c>
      <c r="J3" s="956" t="s">
        <v>26</v>
      </c>
      <c r="K3" s="956" t="s">
        <v>27</v>
      </c>
      <c r="L3" s="957" t="s">
        <v>28</v>
      </c>
      <c r="O3" s="563" t="s">
        <v>22</v>
      </c>
      <c r="P3" s="153" t="s">
        <v>23</v>
      </c>
      <c r="Q3" s="576"/>
      <c r="R3" s="888">
        <f t="shared" ref="R3:R42" si="0">M19</f>
        <v>0</v>
      </c>
      <c r="S3" s="888"/>
      <c r="T3" s="888">
        <f t="shared" ref="T3:T42" si="1">Q3+R3+S3</f>
        <v>0</v>
      </c>
      <c r="U3" s="596"/>
      <c r="W3" s="563" t="s">
        <v>22</v>
      </c>
      <c r="X3" s="153" t="s">
        <v>23</v>
      </c>
      <c r="Y3" s="576"/>
      <c r="Z3" s="887">
        <f>M64</f>
        <v>0</v>
      </c>
      <c r="AA3" s="888"/>
      <c r="AB3" s="888">
        <f t="shared" ref="AB3:AB42" si="2">Y3+Z3+AA3</f>
        <v>0</v>
      </c>
      <c r="AC3" s="596"/>
    </row>
    <row r="4" spans="1:29" ht="15.75" customHeight="1">
      <c r="A4" s="595"/>
      <c r="B4" s="595" t="s">
        <v>2563</v>
      </c>
      <c r="C4" s="888">
        <f>0.65541*1.1</f>
        <v>0.72095100000000012</v>
      </c>
      <c r="D4" s="516" t="s">
        <v>304</v>
      </c>
      <c r="E4" s="578"/>
      <c r="G4" s="21">
        <v>2</v>
      </c>
      <c r="H4" s="19" t="s">
        <v>31</v>
      </c>
      <c r="I4" s="130" t="s">
        <v>32</v>
      </c>
      <c r="J4" s="129" t="s">
        <v>33</v>
      </c>
      <c r="K4" s="129"/>
      <c r="L4" s="131"/>
      <c r="O4" s="547" t="s">
        <v>29</v>
      </c>
      <c r="P4" s="153" t="s">
        <v>2473</v>
      </c>
      <c r="Q4" s="576"/>
      <c r="R4" s="888">
        <f t="shared" si="0"/>
        <v>0</v>
      </c>
      <c r="S4" s="888"/>
      <c r="T4" s="888">
        <f t="shared" si="1"/>
        <v>0</v>
      </c>
      <c r="U4" s="596"/>
      <c r="W4" s="547" t="s">
        <v>29</v>
      </c>
      <c r="X4" s="153" t="s">
        <v>2473</v>
      </c>
      <c r="Y4" s="576"/>
      <c r="Z4" s="888">
        <f t="shared" ref="Z4:Z42" si="3">M65</f>
        <v>0</v>
      </c>
      <c r="AA4" s="888"/>
      <c r="AB4" s="888">
        <f t="shared" si="2"/>
        <v>0</v>
      </c>
      <c r="AC4" s="596"/>
    </row>
    <row r="5" spans="1:29" ht="15.75" customHeight="1">
      <c r="A5" s="595"/>
      <c r="B5" s="595" t="s">
        <v>245</v>
      </c>
      <c r="C5" s="610">
        <v>92.3</v>
      </c>
      <c r="D5" s="516" t="s">
        <v>2112</v>
      </c>
      <c r="E5" s="578"/>
      <c r="G5" s="21">
        <v>3</v>
      </c>
      <c r="H5" s="19" t="s">
        <v>36</v>
      </c>
      <c r="I5" s="130" t="s">
        <v>37</v>
      </c>
      <c r="J5" s="129" t="s">
        <v>38</v>
      </c>
      <c r="K5" s="129"/>
      <c r="L5" s="131"/>
      <c r="O5" s="547" t="s">
        <v>34</v>
      </c>
      <c r="P5" s="153" t="s">
        <v>2474</v>
      </c>
      <c r="Q5" s="576"/>
      <c r="R5" s="888">
        <f t="shared" si="0"/>
        <v>0</v>
      </c>
      <c r="S5" s="888"/>
      <c r="T5" s="888">
        <f t="shared" si="1"/>
        <v>0</v>
      </c>
      <c r="U5" s="596"/>
      <c r="W5" s="547" t="s">
        <v>34</v>
      </c>
      <c r="X5" s="153" t="s">
        <v>2474</v>
      </c>
      <c r="Y5" s="576"/>
      <c r="Z5" s="888">
        <f t="shared" si="3"/>
        <v>0</v>
      </c>
      <c r="AA5" s="888"/>
      <c r="AB5" s="888">
        <f t="shared" si="2"/>
        <v>0</v>
      </c>
      <c r="AC5" s="596"/>
    </row>
    <row r="6" spans="1:29" ht="15.75" customHeight="1">
      <c r="A6" s="595"/>
      <c r="B6" s="595" t="s">
        <v>246</v>
      </c>
      <c r="C6" s="888">
        <f>2.199555</f>
        <v>2.1995550000000001</v>
      </c>
      <c r="D6" s="516" t="s">
        <v>161</v>
      </c>
      <c r="E6" s="578"/>
      <c r="G6" s="21">
        <v>4</v>
      </c>
      <c r="H6" s="19" t="s">
        <v>41</v>
      </c>
      <c r="I6" s="41" t="s">
        <v>42</v>
      </c>
      <c r="J6" s="129" t="s">
        <v>43</v>
      </c>
      <c r="K6" s="129" t="s">
        <v>44</v>
      </c>
      <c r="L6" s="131" t="s">
        <v>28</v>
      </c>
      <c r="O6" s="547" t="s">
        <v>39</v>
      </c>
      <c r="P6" s="153" t="s">
        <v>40</v>
      </c>
      <c r="Q6" s="576"/>
      <c r="R6" s="888">
        <f t="shared" si="0"/>
        <v>0</v>
      </c>
      <c r="S6" s="888"/>
      <c r="T6" s="889">
        <f t="shared" si="1"/>
        <v>0</v>
      </c>
      <c r="U6" s="596"/>
      <c r="W6" s="547" t="s">
        <v>39</v>
      </c>
      <c r="X6" s="153" t="s">
        <v>40</v>
      </c>
      <c r="Y6" s="576"/>
      <c r="Z6" s="889">
        <f t="shared" si="3"/>
        <v>0</v>
      </c>
      <c r="AA6" s="888"/>
      <c r="AB6" s="889">
        <f t="shared" si="2"/>
        <v>0</v>
      </c>
      <c r="AC6" s="596"/>
    </row>
    <row r="7" spans="1:29" ht="15.75" customHeight="1">
      <c r="A7" s="595"/>
      <c r="B7" s="905" t="s">
        <v>2564</v>
      </c>
      <c r="C7" s="888">
        <f>23.512812</f>
        <v>23.512812</v>
      </c>
      <c r="D7" s="516" t="s">
        <v>2119</v>
      </c>
      <c r="E7" s="578"/>
      <c r="G7" s="257">
        <v>5</v>
      </c>
      <c r="H7" s="258" t="s">
        <v>47</v>
      </c>
      <c r="I7" s="955" t="s">
        <v>48</v>
      </c>
      <c r="J7" s="956" t="s">
        <v>49</v>
      </c>
      <c r="K7" s="956" t="s">
        <v>28</v>
      </c>
      <c r="L7" s="957"/>
      <c r="O7" s="551" t="s">
        <v>45</v>
      </c>
      <c r="P7" s="490" t="s">
        <v>46</v>
      </c>
      <c r="Q7" s="925"/>
      <c r="R7" s="887">
        <f t="shared" si="0"/>
        <v>120.42573001919757</v>
      </c>
      <c r="S7" s="887">
        <f>R7*S51</f>
        <v>10.236187051631795</v>
      </c>
      <c r="T7" s="888">
        <f t="shared" si="1"/>
        <v>130.66191707082936</v>
      </c>
      <c r="U7" s="901" t="s">
        <v>2516</v>
      </c>
      <c r="W7" s="551" t="s">
        <v>45</v>
      </c>
      <c r="X7" s="490" t="s">
        <v>46</v>
      </c>
      <c r="Y7" s="925"/>
      <c r="Z7" s="888">
        <f t="shared" si="3"/>
        <v>202.24772032387133</v>
      </c>
      <c r="AA7" s="666">
        <f>S7*2</f>
        <v>20.47237410326359</v>
      </c>
      <c r="AB7" s="888">
        <f t="shared" si="2"/>
        <v>222.72009442713494</v>
      </c>
      <c r="AC7" s="901" t="s">
        <v>2516</v>
      </c>
    </row>
    <row r="8" spans="1:29" ht="15.75" customHeight="1">
      <c r="A8" s="579"/>
      <c r="B8" s="580" t="s">
        <v>247</v>
      </c>
      <c r="C8" s="895">
        <f>SUM(C3:C7)</f>
        <v>130.10331840000001</v>
      </c>
      <c r="D8" s="580"/>
      <c r="E8" s="583"/>
      <c r="G8" s="21">
        <v>6</v>
      </c>
      <c r="H8" s="19" t="s">
        <v>52</v>
      </c>
      <c r="I8" s="130" t="s">
        <v>53</v>
      </c>
      <c r="J8" s="129" t="s">
        <v>54</v>
      </c>
      <c r="K8" s="129" t="s">
        <v>55</v>
      </c>
      <c r="L8" s="131"/>
      <c r="O8" s="547" t="s">
        <v>50</v>
      </c>
      <c r="P8" s="153" t="s">
        <v>51</v>
      </c>
      <c r="Q8" s="576"/>
      <c r="R8" s="888">
        <f t="shared" si="0"/>
        <v>8.043214013812193</v>
      </c>
      <c r="S8" s="888">
        <f>R8*S51</f>
        <v>0.68367319117403647</v>
      </c>
      <c r="T8" s="888">
        <f t="shared" si="1"/>
        <v>8.7268872049862303</v>
      </c>
      <c r="U8" s="596" t="s">
        <v>2516</v>
      </c>
      <c r="W8" s="547" t="s">
        <v>50</v>
      </c>
      <c r="X8" s="153" t="s">
        <v>51</v>
      </c>
      <c r="Y8" s="576"/>
      <c r="Z8" s="888">
        <f t="shared" si="3"/>
        <v>13.508090821713999</v>
      </c>
      <c r="AA8" s="667">
        <f>S8*2</f>
        <v>1.3673463823480729</v>
      </c>
      <c r="AB8" s="888">
        <f t="shared" si="2"/>
        <v>14.875437204062072</v>
      </c>
      <c r="AC8" s="596" t="s">
        <v>2516</v>
      </c>
    </row>
    <row r="9" spans="1:29" ht="15.75" customHeight="1">
      <c r="A9" s="746"/>
      <c r="B9" s="974" t="s">
        <v>2147</v>
      </c>
      <c r="C9" s="975">
        <f>C8-C5</f>
        <v>37.803318400000009</v>
      </c>
      <c r="D9" s="580"/>
      <c r="E9" s="583"/>
      <c r="G9" s="21">
        <v>7</v>
      </c>
      <c r="H9" s="19" t="s">
        <v>57</v>
      </c>
      <c r="I9" s="130" t="s">
        <v>58</v>
      </c>
      <c r="J9" s="129"/>
      <c r="K9" s="129"/>
      <c r="L9" s="131"/>
      <c r="O9" s="547" t="s">
        <v>56</v>
      </c>
      <c r="P9" s="153" t="s">
        <v>42</v>
      </c>
      <c r="Q9" s="576"/>
      <c r="R9" s="888">
        <f t="shared" si="0"/>
        <v>0</v>
      </c>
      <c r="S9" s="888"/>
      <c r="T9" s="888">
        <f t="shared" si="1"/>
        <v>0</v>
      </c>
      <c r="U9" s="596"/>
      <c r="V9" s="146" t="s">
        <v>2422</v>
      </c>
      <c r="W9" s="547" t="s">
        <v>56</v>
      </c>
      <c r="X9" s="153" t="s">
        <v>42</v>
      </c>
      <c r="Y9" s="576"/>
      <c r="Z9" s="888">
        <f t="shared" si="3"/>
        <v>0</v>
      </c>
      <c r="AA9" s="888"/>
      <c r="AB9" s="888">
        <f t="shared" si="2"/>
        <v>0</v>
      </c>
      <c r="AC9" s="596"/>
    </row>
    <row r="10" spans="1:29" ht="15.75" customHeight="1">
      <c r="A10" s="518"/>
      <c r="B10" s="518"/>
      <c r="C10" s="518"/>
      <c r="D10" s="1001" t="s">
        <v>2555</v>
      </c>
      <c r="E10" s="518"/>
      <c r="F10" s="518"/>
      <c r="G10" s="21">
        <v>8</v>
      </c>
      <c r="H10" s="19" t="s">
        <v>61</v>
      </c>
      <c r="I10" s="130" t="s">
        <v>62</v>
      </c>
      <c r="J10" s="129" t="s">
        <v>49</v>
      </c>
      <c r="K10" s="129"/>
      <c r="L10" s="131"/>
      <c r="O10" s="547" t="s">
        <v>59</v>
      </c>
      <c r="P10" s="153" t="s">
        <v>60</v>
      </c>
      <c r="Q10" s="576"/>
      <c r="R10" s="888">
        <f t="shared" si="0"/>
        <v>0</v>
      </c>
      <c r="S10" s="888"/>
      <c r="T10" s="888">
        <f t="shared" si="1"/>
        <v>0</v>
      </c>
      <c r="U10" s="596"/>
      <c r="W10" s="547" t="s">
        <v>59</v>
      </c>
      <c r="X10" s="153" t="s">
        <v>60</v>
      </c>
      <c r="Y10" s="576"/>
      <c r="Z10" s="888">
        <f t="shared" si="3"/>
        <v>0</v>
      </c>
      <c r="AA10" s="888"/>
      <c r="AB10" s="888">
        <f t="shared" si="2"/>
        <v>0</v>
      </c>
      <c r="AC10" s="596"/>
    </row>
    <row r="11" spans="1:29" ht="15.75" customHeight="1">
      <c r="A11" s="145" t="s">
        <v>2573</v>
      </c>
      <c r="B11" s="518"/>
      <c r="C11" s="964"/>
      <c r="D11" s="518"/>
      <c r="E11" s="518"/>
      <c r="F11" s="518"/>
      <c r="G11" s="21">
        <v>9</v>
      </c>
      <c r="H11" s="19" t="s">
        <v>65</v>
      </c>
      <c r="I11" s="130" t="s">
        <v>66</v>
      </c>
      <c r="J11" s="129" t="s">
        <v>67</v>
      </c>
      <c r="K11" s="129" t="s">
        <v>28</v>
      </c>
      <c r="L11" s="131"/>
      <c r="O11" s="547" t="s">
        <v>63</v>
      </c>
      <c r="P11" s="153" t="s">
        <v>64</v>
      </c>
      <c r="Q11" s="576"/>
      <c r="R11" s="888">
        <f t="shared" si="0"/>
        <v>0</v>
      </c>
      <c r="S11" s="888"/>
      <c r="T11" s="888">
        <f t="shared" si="1"/>
        <v>0</v>
      </c>
      <c r="U11" s="596"/>
      <c r="W11" s="547" t="s">
        <v>63</v>
      </c>
      <c r="X11" s="153" t="s">
        <v>64</v>
      </c>
      <c r="Y11" s="576"/>
      <c r="Z11" s="888">
        <f t="shared" si="3"/>
        <v>0</v>
      </c>
      <c r="AA11" s="888"/>
      <c r="AB11" s="888">
        <f t="shared" si="2"/>
        <v>0</v>
      </c>
      <c r="AC11" s="596"/>
    </row>
    <row r="12" spans="1:29" ht="15.75" customHeight="1">
      <c r="A12" s="903" t="s">
        <v>2576</v>
      </c>
      <c r="B12" s="918" t="s">
        <v>2116</v>
      </c>
      <c r="C12" s="918" t="s">
        <v>2114</v>
      </c>
      <c r="D12" s="899" t="s">
        <v>2289</v>
      </c>
      <c r="E12" s="924" t="s">
        <v>2575</v>
      </c>
      <c r="F12" s="516"/>
      <c r="G12" s="257">
        <v>10</v>
      </c>
      <c r="H12" s="258" t="s">
        <v>69</v>
      </c>
      <c r="I12" s="958" t="s">
        <v>27</v>
      </c>
      <c r="J12" s="959" t="s">
        <v>28</v>
      </c>
      <c r="K12" s="959"/>
      <c r="L12" s="960"/>
      <c r="O12" s="547" t="s">
        <v>68</v>
      </c>
      <c r="P12" s="153" t="s">
        <v>2475</v>
      </c>
      <c r="Q12" s="576"/>
      <c r="R12" s="888">
        <f t="shared" si="0"/>
        <v>0</v>
      </c>
      <c r="S12" s="888"/>
      <c r="T12" s="888">
        <f t="shared" si="1"/>
        <v>0</v>
      </c>
      <c r="U12" s="596"/>
      <c r="W12" s="547" t="s">
        <v>68</v>
      </c>
      <c r="X12" s="153" t="s">
        <v>2475</v>
      </c>
      <c r="Y12" s="576"/>
      <c r="Z12" s="888">
        <f t="shared" si="3"/>
        <v>0</v>
      </c>
      <c r="AA12" s="888"/>
      <c r="AB12" s="888">
        <f t="shared" si="2"/>
        <v>0</v>
      </c>
      <c r="AC12" s="596"/>
    </row>
    <row r="13" spans="1:29" ht="15.75" customHeight="1">
      <c r="A13" s="903" t="s">
        <v>2532</v>
      </c>
      <c r="B13" s="901" t="s">
        <v>156</v>
      </c>
      <c r="C13" s="919">
        <v>54.419899999999998</v>
      </c>
      <c r="D13" s="888">
        <f>$D$18*C13/$C$18</f>
        <v>10.503897899778249</v>
      </c>
      <c r="E13" s="909" t="s">
        <v>2117</v>
      </c>
      <c r="F13" s="516"/>
      <c r="G13" s="16"/>
      <c r="H13" s="17" t="s">
        <v>13</v>
      </c>
      <c r="I13" s="961"/>
      <c r="J13" s="962"/>
      <c r="K13" s="962"/>
      <c r="L13" s="963"/>
      <c r="O13" s="547" t="s">
        <v>70</v>
      </c>
      <c r="P13" s="153" t="s">
        <v>71</v>
      </c>
      <c r="Q13" s="576"/>
      <c r="R13" s="888">
        <f t="shared" si="0"/>
        <v>0</v>
      </c>
      <c r="S13" s="888"/>
      <c r="T13" s="888">
        <f t="shared" si="1"/>
        <v>0</v>
      </c>
      <c r="U13" s="596"/>
      <c r="W13" s="547" t="s">
        <v>70</v>
      </c>
      <c r="X13" s="153" t="s">
        <v>71</v>
      </c>
      <c r="Y13" s="576"/>
      <c r="Z13" s="888">
        <f t="shared" si="3"/>
        <v>0</v>
      </c>
      <c r="AA13" s="888"/>
      <c r="AB13" s="888">
        <f t="shared" si="2"/>
        <v>0</v>
      </c>
      <c r="AC13" s="596"/>
    </row>
    <row r="14" spans="1:29" ht="15.75" customHeight="1">
      <c r="A14" s="595"/>
      <c r="B14" s="596" t="s">
        <v>157</v>
      </c>
      <c r="C14" s="920">
        <v>0.20863100000000001</v>
      </c>
      <c r="D14" s="888">
        <f>$D$18*C14/$C$18</f>
        <v>4.0269069269304729E-2</v>
      </c>
      <c r="E14" s="908" t="s">
        <v>2118</v>
      </c>
      <c r="F14" s="516"/>
      <c r="O14" s="547" t="s">
        <v>72</v>
      </c>
      <c r="P14" s="153" t="s">
        <v>73</v>
      </c>
      <c r="Q14" s="576"/>
      <c r="R14" s="888">
        <f t="shared" si="0"/>
        <v>0</v>
      </c>
      <c r="S14" s="888"/>
      <c r="T14" s="888">
        <f t="shared" si="1"/>
        <v>0</v>
      </c>
      <c r="U14" s="596"/>
      <c r="W14" s="547" t="s">
        <v>72</v>
      </c>
      <c r="X14" s="153" t="s">
        <v>73</v>
      </c>
      <c r="Y14" s="576"/>
      <c r="Z14" s="888">
        <f t="shared" si="3"/>
        <v>0</v>
      </c>
      <c r="AA14" s="888"/>
      <c r="AB14" s="888">
        <f t="shared" si="2"/>
        <v>0</v>
      </c>
      <c r="AC14" s="596"/>
    </row>
    <row r="15" spans="1:29" ht="15.75" customHeight="1">
      <c r="A15" s="595"/>
      <c r="B15" s="596" t="s">
        <v>158</v>
      </c>
      <c r="C15" s="920">
        <v>0.43153200000000003</v>
      </c>
      <c r="D15" s="888">
        <f>$D$18*C15/$C$18</f>
        <v>8.3292473313753029E-2</v>
      </c>
      <c r="E15" s="908" t="s">
        <v>2117</v>
      </c>
      <c r="F15" s="516"/>
      <c r="O15" s="547" t="s">
        <v>74</v>
      </c>
      <c r="P15" s="153" t="s">
        <v>75</v>
      </c>
      <c r="Q15" s="576"/>
      <c r="R15" s="888">
        <f t="shared" si="0"/>
        <v>0</v>
      </c>
      <c r="S15" s="888"/>
      <c r="T15" s="888">
        <f t="shared" si="1"/>
        <v>0</v>
      </c>
      <c r="U15" s="596"/>
      <c r="W15" s="547" t="s">
        <v>74</v>
      </c>
      <c r="X15" s="153" t="s">
        <v>75</v>
      </c>
      <c r="Y15" s="576"/>
      <c r="Z15" s="888">
        <f t="shared" si="3"/>
        <v>0</v>
      </c>
      <c r="AA15" s="888"/>
      <c r="AB15" s="888">
        <f t="shared" si="2"/>
        <v>0</v>
      </c>
      <c r="AC15" s="596"/>
    </row>
    <row r="16" spans="1:29" ht="24" customHeight="1">
      <c r="A16" s="595"/>
      <c r="B16" s="596" t="s">
        <v>159</v>
      </c>
      <c r="C16" s="920">
        <v>7.7042270000000004</v>
      </c>
      <c r="D16" s="888">
        <f>$D$18*C16/$C$18</f>
        <v>1.4870371648002825</v>
      </c>
      <c r="E16" s="908" t="s">
        <v>303</v>
      </c>
      <c r="F16" s="516"/>
      <c r="J16" s="146" t="s">
        <v>2562</v>
      </c>
      <c r="O16" s="547" t="s">
        <v>78</v>
      </c>
      <c r="P16" s="153" t="s">
        <v>79</v>
      </c>
      <c r="Q16" s="576"/>
      <c r="R16" s="888">
        <f t="shared" si="0"/>
        <v>0</v>
      </c>
      <c r="S16" s="888"/>
      <c r="T16" s="888">
        <f t="shared" si="1"/>
        <v>0</v>
      </c>
      <c r="U16" s="596"/>
      <c r="W16" s="547" t="s">
        <v>78</v>
      </c>
      <c r="X16" s="153" t="s">
        <v>79</v>
      </c>
      <c r="Y16" s="576"/>
      <c r="Z16" s="888">
        <f t="shared" si="3"/>
        <v>0</v>
      </c>
      <c r="AA16" s="888"/>
      <c r="AB16" s="888">
        <f t="shared" si="2"/>
        <v>0</v>
      </c>
      <c r="AC16" s="596"/>
    </row>
    <row r="17" spans="1:29" ht="25.5" customHeight="1">
      <c r="A17" s="905"/>
      <c r="B17" s="907" t="s">
        <v>160</v>
      </c>
      <c r="C17" s="921">
        <v>415.435024</v>
      </c>
      <c r="D17" s="888">
        <f>$D$18*C17/$C$18</f>
        <v>80.185503392838399</v>
      </c>
      <c r="E17" s="942" t="s">
        <v>2310</v>
      </c>
      <c r="F17" s="518"/>
      <c r="G17" s="144" t="s">
        <v>2309</v>
      </c>
      <c r="M17" s="605"/>
      <c r="O17" s="547" t="s">
        <v>84</v>
      </c>
      <c r="P17" s="153" t="s">
        <v>85</v>
      </c>
      <c r="Q17" s="576"/>
      <c r="R17" s="888">
        <f t="shared" si="0"/>
        <v>0</v>
      </c>
      <c r="S17" s="888"/>
      <c r="T17" s="888">
        <f t="shared" si="1"/>
        <v>0</v>
      </c>
      <c r="U17" s="596"/>
      <c r="W17" s="547" t="s">
        <v>84</v>
      </c>
      <c r="X17" s="153" t="s">
        <v>85</v>
      </c>
      <c r="Y17" s="576"/>
      <c r="Z17" s="888">
        <f t="shared" si="3"/>
        <v>0</v>
      </c>
      <c r="AA17" s="888"/>
      <c r="AB17" s="888">
        <f t="shared" si="2"/>
        <v>0</v>
      </c>
      <c r="AC17" s="596"/>
    </row>
    <row r="18" spans="1:29" ht="21.75" customHeight="1">
      <c r="A18" s="579"/>
      <c r="B18" s="583" t="s">
        <v>247</v>
      </c>
      <c r="C18" s="927">
        <f>SUM(C13:C17)</f>
        <v>478.19931400000002</v>
      </c>
      <c r="D18" s="581">
        <f>C5</f>
        <v>92.3</v>
      </c>
      <c r="E18" s="912"/>
      <c r="F18" s="518"/>
      <c r="G18" s="163" t="s">
        <v>2068</v>
      </c>
      <c r="H18" s="256"/>
      <c r="I18" s="515" t="s">
        <v>2305</v>
      </c>
      <c r="J18" s="893" t="s">
        <v>2306</v>
      </c>
      <c r="K18" s="893" t="s">
        <v>2308</v>
      </c>
      <c r="L18" s="515" t="s">
        <v>2356</v>
      </c>
      <c r="M18" s="896" t="s">
        <v>2355</v>
      </c>
      <c r="O18" s="547" t="s">
        <v>86</v>
      </c>
      <c r="P18" s="153" t="s">
        <v>87</v>
      </c>
      <c r="Q18" s="576"/>
      <c r="R18" s="888">
        <f t="shared" si="0"/>
        <v>0</v>
      </c>
      <c r="S18" s="888"/>
      <c r="T18" s="888">
        <f t="shared" si="1"/>
        <v>0</v>
      </c>
      <c r="U18" s="596"/>
      <c r="W18" s="547" t="s">
        <v>86</v>
      </c>
      <c r="X18" s="153" t="s">
        <v>87</v>
      </c>
      <c r="Y18" s="576"/>
      <c r="Z18" s="888">
        <f t="shared" si="3"/>
        <v>0</v>
      </c>
      <c r="AA18" s="888"/>
      <c r="AB18" s="888">
        <f t="shared" si="2"/>
        <v>0</v>
      </c>
      <c r="AC18" s="596"/>
    </row>
    <row r="19" spans="1:29" ht="15.75" customHeight="1">
      <c r="A19" s="901" t="s">
        <v>2472</v>
      </c>
      <c r="B19" s="903" t="s">
        <v>2307</v>
      </c>
      <c r="C19" s="887">
        <f>E68</f>
        <v>83.165381610576929</v>
      </c>
      <c r="D19" s="922">
        <f>C19*100/120</f>
        <v>69.304484675480779</v>
      </c>
      <c r="E19" s="909" t="s">
        <v>2290</v>
      </c>
      <c r="F19" s="518"/>
      <c r="G19" s="935" t="s">
        <v>22</v>
      </c>
      <c r="H19" s="196" t="s">
        <v>23</v>
      </c>
      <c r="I19" s="147"/>
      <c r="J19" s="606"/>
      <c r="K19" s="606"/>
      <c r="L19" s="147">
        <f t="shared" ref="L19:L58" si="4">I19+J19+K19</f>
        <v>0</v>
      </c>
      <c r="M19" s="606">
        <f>L19-商業運輸マージン!J5</f>
        <v>0</v>
      </c>
      <c r="O19" s="547" t="s">
        <v>88</v>
      </c>
      <c r="P19" s="153" t="s">
        <v>89</v>
      </c>
      <c r="Q19" s="576"/>
      <c r="R19" s="888">
        <f t="shared" si="0"/>
        <v>0</v>
      </c>
      <c r="S19" s="888"/>
      <c r="T19" s="888">
        <f t="shared" si="1"/>
        <v>0</v>
      </c>
      <c r="U19" s="596"/>
      <c r="W19" s="547" t="s">
        <v>88</v>
      </c>
      <c r="X19" s="153" t="s">
        <v>89</v>
      </c>
      <c r="Y19" s="576"/>
      <c r="Z19" s="888">
        <f t="shared" si="3"/>
        <v>0</v>
      </c>
      <c r="AA19" s="888"/>
      <c r="AB19" s="888">
        <f t="shared" si="2"/>
        <v>0</v>
      </c>
      <c r="AC19" s="596"/>
    </row>
    <row r="20" spans="1:29" ht="15.75" customHeight="1">
      <c r="A20" s="596"/>
      <c r="B20" s="595" t="s">
        <v>2291</v>
      </c>
      <c r="C20" s="888">
        <f>D36</f>
        <v>151.59435185472955</v>
      </c>
      <c r="D20" s="577">
        <f>C20*100/120</f>
        <v>126.32862654560796</v>
      </c>
      <c r="E20" s="908" t="s">
        <v>2290</v>
      </c>
      <c r="F20" s="518"/>
      <c r="G20" s="935" t="s">
        <v>29</v>
      </c>
      <c r="H20" s="196" t="s">
        <v>2473</v>
      </c>
      <c r="I20" s="147"/>
      <c r="J20" s="606"/>
      <c r="K20" s="606"/>
      <c r="L20" s="147">
        <f t="shared" si="4"/>
        <v>0</v>
      </c>
      <c r="M20" s="606">
        <f>L20-商業運輸マージン!J6</f>
        <v>0</v>
      </c>
      <c r="O20" s="547" t="s">
        <v>90</v>
      </c>
      <c r="P20" s="153" t="s">
        <v>2476</v>
      </c>
      <c r="Q20" s="576"/>
      <c r="R20" s="888">
        <f t="shared" si="0"/>
        <v>0</v>
      </c>
      <c r="S20" s="888"/>
      <c r="T20" s="888">
        <f t="shared" si="1"/>
        <v>0</v>
      </c>
      <c r="U20" s="596"/>
      <c r="W20" s="547" t="s">
        <v>90</v>
      </c>
      <c r="X20" s="153" t="s">
        <v>2476</v>
      </c>
      <c r="Y20" s="576"/>
      <c r="Z20" s="888">
        <f t="shared" si="3"/>
        <v>0</v>
      </c>
      <c r="AA20" s="888"/>
      <c r="AB20" s="888">
        <f t="shared" si="2"/>
        <v>0</v>
      </c>
      <c r="AC20" s="596"/>
    </row>
    <row r="21" spans="1:29" ht="15.75" customHeight="1">
      <c r="A21" s="579"/>
      <c r="B21" s="583" t="s">
        <v>247</v>
      </c>
      <c r="C21" s="895"/>
      <c r="D21" s="582">
        <f>SUM(D18:D20)</f>
        <v>287.93311122108872</v>
      </c>
      <c r="E21" s="912"/>
      <c r="F21" s="518"/>
      <c r="G21" s="935" t="s">
        <v>34</v>
      </c>
      <c r="H21" s="196" t="s">
        <v>2474</v>
      </c>
      <c r="I21" s="147"/>
      <c r="J21" s="606"/>
      <c r="K21" s="606"/>
      <c r="L21" s="147">
        <f t="shared" si="4"/>
        <v>0</v>
      </c>
      <c r="M21" s="606">
        <f>L21-商業運輸マージン!J7</f>
        <v>0</v>
      </c>
      <c r="O21" s="547" t="s">
        <v>92</v>
      </c>
      <c r="P21" s="153" t="s">
        <v>93</v>
      </c>
      <c r="Q21" s="576"/>
      <c r="R21" s="888">
        <f t="shared" si="0"/>
        <v>0</v>
      </c>
      <c r="S21" s="888"/>
      <c r="T21" s="888">
        <f t="shared" si="1"/>
        <v>0</v>
      </c>
      <c r="U21" s="596"/>
      <c r="W21" s="547" t="s">
        <v>92</v>
      </c>
      <c r="X21" s="153" t="s">
        <v>93</v>
      </c>
      <c r="Y21" s="576"/>
      <c r="Z21" s="888">
        <f t="shared" si="3"/>
        <v>0</v>
      </c>
      <c r="AA21" s="888"/>
      <c r="AB21" s="888">
        <f t="shared" si="2"/>
        <v>0</v>
      </c>
      <c r="AC21" s="596"/>
    </row>
    <row r="22" spans="1:29" ht="15.75" customHeight="1">
      <c r="A22" s="518"/>
      <c r="B22" s="518"/>
      <c r="C22" s="518"/>
      <c r="D22" s="518"/>
      <c r="E22" s="518"/>
      <c r="F22" s="518"/>
      <c r="G22" s="936" t="s">
        <v>39</v>
      </c>
      <c r="H22" s="186" t="s">
        <v>40</v>
      </c>
      <c r="I22" s="321"/>
      <c r="J22" s="607"/>
      <c r="K22" s="607"/>
      <c r="L22" s="321">
        <f t="shared" si="4"/>
        <v>0</v>
      </c>
      <c r="M22" s="607">
        <f>L22-商業運輸マージン!J8</f>
        <v>0</v>
      </c>
      <c r="O22" s="547" t="s">
        <v>94</v>
      </c>
      <c r="P22" s="153" t="s">
        <v>95</v>
      </c>
      <c r="Q22" s="576"/>
      <c r="R22" s="888">
        <f t="shared" si="0"/>
        <v>0</v>
      </c>
      <c r="S22" s="610">
        <f>0.05*T54</f>
        <v>10.575000000000001</v>
      </c>
      <c r="T22" s="888">
        <f t="shared" si="1"/>
        <v>10.575000000000001</v>
      </c>
      <c r="U22" s="596" t="s">
        <v>2515</v>
      </c>
      <c r="W22" s="547" t="s">
        <v>94</v>
      </c>
      <c r="X22" s="153" t="s">
        <v>95</v>
      </c>
      <c r="Y22" s="576"/>
      <c r="Z22" s="888">
        <f t="shared" si="3"/>
        <v>0</v>
      </c>
      <c r="AA22" s="610">
        <f>S22</f>
        <v>10.575000000000001</v>
      </c>
      <c r="AB22" s="888">
        <f t="shared" si="2"/>
        <v>10.575000000000001</v>
      </c>
      <c r="AC22" s="596" t="s">
        <v>2515</v>
      </c>
    </row>
    <row r="23" spans="1:29" ht="15.75" customHeight="1">
      <c r="B23" s="146" t="s">
        <v>2471</v>
      </c>
      <c r="D23" s="146" t="s">
        <v>2302</v>
      </c>
      <c r="E23" s="762">
        <v>1</v>
      </c>
      <c r="G23" s="935" t="s">
        <v>45</v>
      </c>
      <c r="H23" s="196" t="s">
        <v>46</v>
      </c>
      <c r="I23" s="323">
        <f>D17*0.8</f>
        <v>64.148402714270716</v>
      </c>
      <c r="J23" s="606">
        <f>$D$19*I23/$I$59</f>
        <v>48.16654380138403</v>
      </c>
      <c r="K23" s="606">
        <f>$D$20*I23/$I$59</f>
        <v>87.798262296732091</v>
      </c>
      <c r="L23" s="323">
        <f t="shared" si="4"/>
        <v>200.11320881238686</v>
      </c>
      <c r="M23" s="606">
        <f>L23-商業運輸マージン!J9</f>
        <v>120.42573001919757</v>
      </c>
      <c r="O23" s="547" t="s">
        <v>98</v>
      </c>
      <c r="P23" s="153" t="s">
        <v>99</v>
      </c>
      <c r="Q23" s="576"/>
      <c r="R23" s="888">
        <f t="shared" si="0"/>
        <v>0</v>
      </c>
      <c r="S23" s="888"/>
      <c r="T23" s="888">
        <f t="shared" si="1"/>
        <v>0</v>
      </c>
      <c r="U23" s="596"/>
      <c r="W23" s="547" t="s">
        <v>98</v>
      </c>
      <c r="X23" s="153" t="s">
        <v>99</v>
      </c>
      <c r="Y23" s="576"/>
      <c r="Z23" s="888">
        <f t="shared" si="3"/>
        <v>0</v>
      </c>
      <c r="AA23" s="888"/>
      <c r="AB23" s="888">
        <f t="shared" si="2"/>
        <v>0</v>
      </c>
      <c r="AC23" s="596"/>
    </row>
    <row r="24" spans="1:29" ht="15.75" customHeight="1">
      <c r="B24" s="511" t="s">
        <v>2286</v>
      </c>
      <c r="C24" s="515" t="s">
        <v>2287</v>
      </c>
      <c r="D24" s="924" t="s">
        <v>2288</v>
      </c>
      <c r="E24" s="976" t="s">
        <v>2292</v>
      </c>
      <c r="G24" s="935" t="s">
        <v>50</v>
      </c>
      <c r="H24" s="196" t="s">
        <v>51</v>
      </c>
      <c r="I24" s="323">
        <f>D17*0.1</f>
        <v>8.0185503392838395</v>
      </c>
      <c r="J24" s="606">
        <f>$D$19*I24/$I$59</f>
        <v>6.0208179751730038</v>
      </c>
      <c r="K24" s="606">
        <f>$D$20*I24/$I$59</f>
        <v>10.974782787091511</v>
      </c>
      <c r="L24" s="323">
        <f t="shared" si="4"/>
        <v>25.014151101548357</v>
      </c>
      <c r="M24" s="606">
        <f>L24-商業運輸マージン!J10</f>
        <v>8.043214013812193</v>
      </c>
      <c r="O24" s="552" t="s">
        <v>100</v>
      </c>
      <c r="P24" s="492" t="s">
        <v>101</v>
      </c>
      <c r="Q24" s="926"/>
      <c r="R24" s="889">
        <f t="shared" si="0"/>
        <v>14.448516469416173</v>
      </c>
      <c r="S24" s="889">
        <f>R24*S51</f>
        <v>1.2281238999003747</v>
      </c>
      <c r="T24" s="888">
        <f t="shared" si="1"/>
        <v>15.676640369316548</v>
      </c>
      <c r="U24" s="907" t="s">
        <v>2516</v>
      </c>
      <c r="W24" s="552" t="s">
        <v>100</v>
      </c>
      <c r="X24" s="492" t="s">
        <v>101</v>
      </c>
      <c r="Y24" s="926"/>
      <c r="Z24" s="889">
        <f t="shared" si="3"/>
        <v>24.265408376893326</v>
      </c>
      <c r="AA24" s="668">
        <f>S24*2</f>
        <v>2.4562477998007495</v>
      </c>
      <c r="AB24" s="888">
        <f t="shared" si="2"/>
        <v>26.721656176694076</v>
      </c>
      <c r="AC24" s="907" t="s">
        <v>2516</v>
      </c>
    </row>
    <row r="25" spans="1:29" ht="15.75" customHeight="1">
      <c r="B25" s="513" t="s">
        <v>154</v>
      </c>
      <c r="C25" s="321">
        <f>家計消費まとめ!D4</f>
        <v>43.343165346367776</v>
      </c>
      <c r="D25" s="887">
        <f>100-C25</f>
        <v>56.656834653632224</v>
      </c>
      <c r="E25" s="609">
        <f>D25*$E$23</f>
        <v>56.656834653632224</v>
      </c>
      <c r="G25" s="935" t="s">
        <v>56</v>
      </c>
      <c r="H25" s="196" t="s">
        <v>42</v>
      </c>
      <c r="I25" s="323"/>
      <c r="J25" s="606"/>
      <c r="K25" s="606"/>
      <c r="L25" s="323">
        <f t="shared" si="4"/>
        <v>0</v>
      </c>
      <c r="M25" s="606">
        <f>L25-商業運輸マージン!J11</f>
        <v>0</v>
      </c>
      <c r="O25" s="547" t="s">
        <v>102</v>
      </c>
      <c r="P25" s="153" t="s">
        <v>103</v>
      </c>
      <c r="Q25" s="576"/>
      <c r="R25" s="888">
        <f t="shared" si="0"/>
        <v>0</v>
      </c>
      <c r="S25" s="888"/>
      <c r="T25" s="887">
        <f t="shared" si="1"/>
        <v>0</v>
      </c>
      <c r="U25" s="596"/>
      <c r="W25" s="547" t="s">
        <v>102</v>
      </c>
      <c r="X25" s="153" t="s">
        <v>103</v>
      </c>
      <c r="Y25" s="576"/>
      <c r="Z25" s="888">
        <f t="shared" si="3"/>
        <v>0</v>
      </c>
      <c r="AA25" s="888"/>
      <c r="AB25" s="887">
        <f t="shared" si="2"/>
        <v>0</v>
      </c>
      <c r="AC25" s="596"/>
    </row>
    <row r="26" spans="1:29" ht="15.75" customHeight="1">
      <c r="B26" s="513" t="s">
        <v>2281</v>
      </c>
      <c r="C26" s="321">
        <f>家計消費まとめ!D5</f>
        <v>73.234668364573778</v>
      </c>
      <c r="D26" s="887">
        <f>100-C26</f>
        <v>26.765331635426222</v>
      </c>
      <c r="E26" s="609">
        <f>D26*$E$23</f>
        <v>26.765331635426222</v>
      </c>
      <c r="G26" s="935" t="s">
        <v>59</v>
      </c>
      <c r="H26" s="196" t="s">
        <v>60</v>
      </c>
      <c r="I26" s="323"/>
      <c r="J26" s="606"/>
      <c r="K26" s="606"/>
      <c r="L26" s="323">
        <f t="shared" si="4"/>
        <v>0</v>
      </c>
      <c r="M26" s="606">
        <f>L26-商業運輸マージン!J12</f>
        <v>0</v>
      </c>
      <c r="O26" s="547" t="s">
        <v>105</v>
      </c>
      <c r="P26" s="153" t="s">
        <v>37</v>
      </c>
      <c r="Q26" s="576"/>
      <c r="R26" s="888">
        <f t="shared" si="0"/>
        <v>0</v>
      </c>
      <c r="S26" s="888"/>
      <c r="T26" s="888">
        <f t="shared" si="1"/>
        <v>0</v>
      </c>
      <c r="U26" s="596"/>
      <c r="W26" s="547" t="s">
        <v>105</v>
      </c>
      <c r="X26" s="153" t="s">
        <v>37</v>
      </c>
      <c r="Y26" s="576"/>
      <c r="Z26" s="888">
        <f t="shared" si="3"/>
        <v>0</v>
      </c>
      <c r="AA26" s="888"/>
      <c r="AB26" s="888">
        <f t="shared" si="2"/>
        <v>0</v>
      </c>
      <c r="AC26" s="596"/>
    </row>
    <row r="27" spans="1:29" ht="15.75" customHeight="1">
      <c r="B27" s="510" t="s">
        <v>2282</v>
      </c>
      <c r="C27" s="323">
        <f>家計消費まとめ!D6</f>
        <v>48.069978332397078</v>
      </c>
      <c r="D27" s="888">
        <f>100-C27</f>
        <v>51.930021667602922</v>
      </c>
      <c r="E27" s="610">
        <f>D27*$E$23</f>
        <v>51.930021667602922</v>
      </c>
      <c r="G27" s="935" t="s">
        <v>63</v>
      </c>
      <c r="H27" s="196" t="s">
        <v>64</v>
      </c>
      <c r="I27" s="323"/>
      <c r="J27" s="606"/>
      <c r="K27" s="606"/>
      <c r="L27" s="323">
        <f t="shared" si="4"/>
        <v>0</v>
      </c>
      <c r="M27" s="606">
        <f>L27-商業運輸マージン!J13</f>
        <v>0</v>
      </c>
      <c r="O27" s="547" t="s">
        <v>107</v>
      </c>
      <c r="P27" s="153" t="s">
        <v>108</v>
      </c>
      <c r="Q27" s="576"/>
      <c r="R27" s="888">
        <f t="shared" si="0"/>
        <v>0</v>
      </c>
      <c r="S27" s="888"/>
      <c r="T27" s="888">
        <f t="shared" si="1"/>
        <v>0</v>
      </c>
      <c r="U27" s="596"/>
      <c r="W27" s="547" t="s">
        <v>107</v>
      </c>
      <c r="X27" s="153" t="s">
        <v>108</v>
      </c>
      <c r="Y27" s="576"/>
      <c r="Z27" s="888">
        <f t="shared" si="3"/>
        <v>0</v>
      </c>
      <c r="AA27" s="888"/>
      <c r="AB27" s="888">
        <f t="shared" si="2"/>
        <v>0</v>
      </c>
      <c r="AC27" s="596"/>
    </row>
    <row r="28" spans="1:29" ht="15.75" customHeight="1">
      <c r="B28" s="510" t="s">
        <v>2284</v>
      </c>
      <c r="C28" s="323">
        <f>家計消費まとめ!D16</f>
        <v>35.731261425959779</v>
      </c>
      <c r="D28" s="888">
        <f>100-C28</f>
        <v>64.268738574040214</v>
      </c>
      <c r="E28" s="610">
        <f>D28*$E$23</f>
        <v>64.268738574040214</v>
      </c>
      <c r="G28" s="935" t="s">
        <v>68</v>
      </c>
      <c r="H28" s="196" t="s">
        <v>2475</v>
      </c>
      <c r="I28" s="323"/>
      <c r="J28" s="606"/>
      <c r="K28" s="606"/>
      <c r="L28" s="323">
        <f t="shared" si="4"/>
        <v>0</v>
      </c>
      <c r="M28" s="606">
        <f>L28-商業運輸マージン!J14</f>
        <v>0</v>
      </c>
      <c r="O28" s="547" t="s">
        <v>110</v>
      </c>
      <c r="P28" s="153" t="s">
        <v>2477</v>
      </c>
      <c r="Q28" s="576"/>
      <c r="R28" s="888">
        <f t="shared" si="0"/>
        <v>0</v>
      </c>
      <c r="S28" s="888"/>
      <c r="T28" s="888">
        <f t="shared" si="1"/>
        <v>0</v>
      </c>
      <c r="U28" s="596"/>
      <c r="W28" s="547" t="s">
        <v>110</v>
      </c>
      <c r="X28" s="153" t="s">
        <v>2477</v>
      </c>
      <c r="Y28" s="576"/>
      <c r="Z28" s="888">
        <f t="shared" si="3"/>
        <v>0</v>
      </c>
      <c r="AA28" s="888"/>
      <c r="AB28" s="888">
        <f t="shared" si="2"/>
        <v>0</v>
      </c>
      <c r="AC28" s="596"/>
    </row>
    <row r="29" spans="1:29" ht="15.75" customHeight="1">
      <c r="B29" s="509" t="s">
        <v>2285</v>
      </c>
      <c r="C29" s="259">
        <f>家計消費まとめ!D20</f>
        <v>56.403656696547444</v>
      </c>
      <c r="D29" s="889">
        <f>100-C29</f>
        <v>43.596343303452556</v>
      </c>
      <c r="E29" s="611">
        <f>D29*$E$23</f>
        <v>43.596343303452556</v>
      </c>
      <c r="G29" s="935" t="s">
        <v>70</v>
      </c>
      <c r="H29" s="196" t="s">
        <v>71</v>
      </c>
      <c r="I29" s="323"/>
      <c r="J29" s="606"/>
      <c r="K29" s="606"/>
      <c r="L29" s="323">
        <f t="shared" si="4"/>
        <v>0</v>
      </c>
      <c r="M29" s="606">
        <f>L29-商業運輸マージン!J15</f>
        <v>0</v>
      </c>
      <c r="O29" s="547" t="s">
        <v>114</v>
      </c>
      <c r="P29" s="153" t="s">
        <v>2478</v>
      </c>
      <c r="Q29" s="576"/>
      <c r="R29" s="888">
        <f t="shared" si="0"/>
        <v>98.029318027067717</v>
      </c>
      <c r="S29" s="888"/>
      <c r="T29" s="888">
        <f t="shared" si="1"/>
        <v>98.029318027067717</v>
      </c>
      <c r="U29" s="596"/>
      <c r="W29" s="547" t="s">
        <v>114</v>
      </c>
      <c r="X29" s="153" t="s">
        <v>2478</v>
      </c>
      <c r="Y29" s="576"/>
      <c r="Z29" s="888">
        <f t="shared" si="3"/>
        <v>164.63430275836944</v>
      </c>
      <c r="AA29" s="888"/>
      <c r="AB29" s="888">
        <f t="shared" si="2"/>
        <v>164.63430275836944</v>
      </c>
      <c r="AC29" s="596"/>
    </row>
    <row r="30" spans="1:29" ht="15.75" customHeight="1">
      <c r="G30" s="935" t="s">
        <v>72</v>
      </c>
      <c r="H30" s="196" t="s">
        <v>73</v>
      </c>
      <c r="I30" s="323"/>
      <c r="J30" s="606"/>
      <c r="K30" s="606"/>
      <c r="L30" s="323">
        <f t="shared" si="4"/>
        <v>0</v>
      </c>
      <c r="M30" s="606">
        <f>L30-商業運輸マージン!J16</f>
        <v>0</v>
      </c>
      <c r="O30" s="547" t="s">
        <v>120</v>
      </c>
      <c r="P30" s="153" t="s">
        <v>121</v>
      </c>
      <c r="Q30" s="576">
        <f>C4</f>
        <v>0.72095100000000012</v>
      </c>
      <c r="R30" s="888">
        <f t="shared" si="0"/>
        <v>0</v>
      </c>
      <c r="S30" s="888"/>
      <c r="T30" s="888">
        <f t="shared" si="1"/>
        <v>0.72095100000000012</v>
      </c>
      <c r="U30" s="596"/>
      <c r="W30" s="547" t="s">
        <v>120</v>
      </c>
      <c r="X30" s="153" t="s">
        <v>121</v>
      </c>
      <c r="Y30" s="576">
        <f>Q30</f>
        <v>0.72095100000000012</v>
      </c>
      <c r="Z30" s="888">
        <f t="shared" si="3"/>
        <v>0</v>
      </c>
      <c r="AA30" s="888"/>
      <c r="AB30" s="888">
        <f t="shared" si="2"/>
        <v>0.72095100000000012</v>
      </c>
      <c r="AC30" s="596"/>
    </row>
    <row r="31" spans="1:29" ht="15.75" customHeight="1">
      <c r="B31" s="511" t="s">
        <v>2115</v>
      </c>
      <c r="C31" s="515" t="s">
        <v>2301</v>
      </c>
      <c r="D31" s="890" t="s">
        <v>2300</v>
      </c>
      <c r="E31" s="322"/>
      <c r="G31" s="935" t="s">
        <v>74</v>
      </c>
      <c r="H31" s="196" t="s">
        <v>75</v>
      </c>
      <c r="I31" s="323"/>
      <c r="J31" s="606"/>
      <c r="K31" s="606"/>
      <c r="L31" s="323">
        <f t="shared" si="4"/>
        <v>0</v>
      </c>
      <c r="M31" s="606">
        <f>L31-商業運輸マージン!J17</f>
        <v>0</v>
      </c>
      <c r="O31" s="547" t="s">
        <v>122</v>
      </c>
      <c r="P31" s="153" t="s">
        <v>123</v>
      </c>
      <c r="Q31" s="576"/>
      <c r="R31" s="888">
        <f t="shared" si="0"/>
        <v>0</v>
      </c>
      <c r="S31" s="888"/>
      <c r="T31" s="888">
        <f t="shared" si="1"/>
        <v>0</v>
      </c>
      <c r="U31" s="596"/>
      <c r="W31" s="547" t="s">
        <v>122</v>
      </c>
      <c r="X31" s="153" t="s">
        <v>123</v>
      </c>
      <c r="Y31" s="576"/>
      <c r="Z31" s="888">
        <f t="shared" si="3"/>
        <v>0</v>
      </c>
      <c r="AA31" s="888"/>
      <c r="AB31" s="888">
        <f t="shared" si="2"/>
        <v>0</v>
      </c>
      <c r="AC31" s="596"/>
    </row>
    <row r="32" spans="1:29">
      <c r="B32" s="510" t="s">
        <v>2293</v>
      </c>
      <c r="C32" s="671">
        <f>C17*D53/100</f>
        <v>372.71558014263775</v>
      </c>
      <c r="D32" s="606">
        <f>C32*E26/100</f>
        <v>99.758561082079794</v>
      </c>
      <c r="E32" s="322"/>
      <c r="G32" s="935" t="s">
        <v>78</v>
      </c>
      <c r="H32" s="196" t="s">
        <v>79</v>
      </c>
      <c r="I32" s="323"/>
      <c r="J32" s="606"/>
      <c r="K32" s="606"/>
      <c r="L32" s="323">
        <f t="shared" si="4"/>
        <v>0</v>
      </c>
      <c r="M32" s="606">
        <f>L32-商業運輸マージン!J18</f>
        <v>0</v>
      </c>
      <c r="O32" s="547" t="s">
        <v>127</v>
      </c>
      <c r="P32" s="153" t="s">
        <v>2479</v>
      </c>
      <c r="Q32" s="576"/>
      <c r="R32" s="888">
        <f t="shared" si="0"/>
        <v>9.1955405764343929</v>
      </c>
      <c r="S32" s="888"/>
      <c r="T32" s="888">
        <f t="shared" si="1"/>
        <v>9.1955405764343929</v>
      </c>
      <c r="U32" s="596"/>
      <c r="W32" s="547" t="s">
        <v>127</v>
      </c>
      <c r="X32" s="153" t="s">
        <v>2479</v>
      </c>
      <c r="Y32" s="576"/>
      <c r="Z32" s="888">
        <f t="shared" si="3"/>
        <v>15.443353496242363</v>
      </c>
      <c r="AA32" s="888"/>
      <c r="AB32" s="888">
        <f t="shared" si="2"/>
        <v>15.443353496242363</v>
      </c>
      <c r="AC32" s="596"/>
    </row>
    <row r="33" spans="1:29">
      <c r="B33" s="510" t="s">
        <v>2294</v>
      </c>
      <c r="C33" s="671">
        <f>C13</f>
        <v>54.419899999999998</v>
      </c>
      <c r="D33" s="606">
        <f>C33*E27/100</f>
        <v>28.260265861487841</v>
      </c>
      <c r="E33" s="322"/>
      <c r="G33" s="935" t="s">
        <v>84</v>
      </c>
      <c r="H33" s="196" t="s">
        <v>85</v>
      </c>
      <c r="I33" s="323"/>
      <c r="J33" s="606"/>
      <c r="K33" s="606"/>
      <c r="L33" s="323">
        <f t="shared" si="4"/>
        <v>0</v>
      </c>
      <c r="M33" s="606">
        <f>L33-商業運輸マージン!J19</f>
        <v>0</v>
      </c>
      <c r="O33" s="547" t="s">
        <v>129</v>
      </c>
      <c r="P33" s="153" t="s">
        <v>130</v>
      </c>
      <c r="Q33" s="576"/>
      <c r="R33" s="888">
        <f t="shared" si="0"/>
        <v>0</v>
      </c>
      <c r="S33" s="610">
        <f>0.01*T54</f>
        <v>2.1150000000000002</v>
      </c>
      <c r="T33" s="888">
        <f t="shared" si="1"/>
        <v>2.1150000000000002</v>
      </c>
      <c r="U33" s="596" t="s">
        <v>2515</v>
      </c>
      <c r="W33" s="547" t="s">
        <v>129</v>
      </c>
      <c r="X33" s="153" t="s">
        <v>130</v>
      </c>
      <c r="Y33" s="576"/>
      <c r="Z33" s="888">
        <f t="shared" si="3"/>
        <v>0</v>
      </c>
      <c r="AA33" s="610">
        <f>S33</f>
        <v>2.1150000000000002</v>
      </c>
      <c r="AB33" s="888">
        <f t="shared" si="2"/>
        <v>2.1150000000000002</v>
      </c>
      <c r="AC33" s="596" t="s">
        <v>2515</v>
      </c>
    </row>
    <row r="34" spans="1:29">
      <c r="B34" s="510" t="s">
        <v>2295</v>
      </c>
      <c r="C34" s="671">
        <f>C16</f>
        <v>7.7042270000000004</v>
      </c>
      <c r="D34" s="606">
        <f>C34*E28/100</f>
        <v>4.9514095097806212</v>
      </c>
      <c r="E34" s="322"/>
      <c r="G34" s="935" t="s">
        <v>86</v>
      </c>
      <c r="H34" s="196" t="s">
        <v>87</v>
      </c>
      <c r="I34" s="323"/>
      <c r="J34" s="606"/>
      <c r="K34" s="606"/>
      <c r="L34" s="323">
        <f t="shared" si="4"/>
        <v>0</v>
      </c>
      <c r="M34" s="606">
        <f>L34-商業運輸マージン!J20</f>
        <v>0</v>
      </c>
      <c r="O34" s="547" t="s">
        <v>132</v>
      </c>
      <c r="P34" s="153" t="s">
        <v>133</v>
      </c>
      <c r="Q34" s="576"/>
      <c r="R34" s="888">
        <f t="shared" si="0"/>
        <v>0</v>
      </c>
      <c r="S34" s="888"/>
      <c r="T34" s="888">
        <f t="shared" si="1"/>
        <v>0</v>
      </c>
      <c r="U34" s="596"/>
      <c r="W34" s="547" t="s">
        <v>132</v>
      </c>
      <c r="X34" s="153" t="s">
        <v>133</v>
      </c>
      <c r="Y34" s="576"/>
      <c r="Z34" s="888">
        <f t="shared" si="3"/>
        <v>0</v>
      </c>
      <c r="AA34" s="888"/>
      <c r="AB34" s="888">
        <f t="shared" si="2"/>
        <v>0</v>
      </c>
      <c r="AC34" s="596"/>
    </row>
    <row r="35" spans="1:29">
      <c r="B35" s="510" t="s">
        <v>2296</v>
      </c>
      <c r="C35" s="671">
        <f>C17*D54/100</f>
        <v>42.719443857362187</v>
      </c>
      <c r="D35" s="606">
        <f>C35*E29/100</f>
        <v>18.624115401381292</v>
      </c>
      <c r="E35" s="322"/>
      <c r="G35" s="935" t="s">
        <v>88</v>
      </c>
      <c r="H35" s="196" t="s">
        <v>89</v>
      </c>
      <c r="I35" s="323"/>
      <c r="J35" s="606"/>
      <c r="K35" s="606"/>
      <c r="L35" s="323">
        <f t="shared" si="4"/>
        <v>0</v>
      </c>
      <c r="M35" s="606">
        <f>L35-商業運輸マージン!J21</f>
        <v>0</v>
      </c>
      <c r="O35" s="547" t="s">
        <v>134</v>
      </c>
      <c r="P35" s="153" t="s">
        <v>135</v>
      </c>
      <c r="Q35" s="576"/>
      <c r="R35" s="888">
        <f t="shared" si="0"/>
        <v>0</v>
      </c>
      <c r="S35" s="888"/>
      <c r="T35" s="888">
        <f t="shared" si="1"/>
        <v>0</v>
      </c>
      <c r="U35" s="596"/>
      <c r="W35" s="547" t="s">
        <v>134</v>
      </c>
      <c r="X35" s="153" t="s">
        <v>135</v>
      </c>
      <c r="Y35" s="576"/>
      <c r="Z35" s="888">
        <f t="shared" si="3"/>
        <v>0</v>
      </c>
      <c r="AA35" s="888"/>
      <c r="AB35" s="888">
        <f t="shared" si="2"/>
        <v>0</v>
      </c>
      <c r="AC35" s="596"/>
    </row>
    <row r="36" spans="1:29">
      <c r="B36" s="511" t="s">
        <v>2297</v>
      </c>
      <c r="C36" s="261">
        <f>SUM(C32:C35)</f>
        <v>477.55915099999993</v>
      </c>
      <c r="D36" s="891">
        <f>SUM(D32:D35)</f>
        <v>151.59435185472955</v>
      </c>
      <c r="E36" s="322"/>
      <c r="G36" s="935" t="s">
        <v>90</v>
      </c>
      <c r="H36" s="196" t="s">
        <v>2476</v>
      </c>
      <c r="I36" s="323"/>
      <c r="J36" s="606"/>
      <c r="K36" s="606"/>
      <c r="L36" s="323">
        <f t="shared" si="4"/>
        <v>0</v>
      </c>
      <c r="M36" s="606">
        <f>L36-商業運輸マージン!J22</f>
        <v>0</v>
      </c>
      <c r="O36" s="547" t="s">
        <v>136</v>
      </c>
      <c r="P36" s="153" t="s">
        <v>2480</v>
      </c>
      <c r="Q36" s="576"/>
      <c r="R36" s="888">
        <f t="shared" si="0"/>
        <v>0</v>
      </c>
      <c r="S36" s="888"/>
      <c r="T36" s="888">
        <f t="shared" si="1"/>
        <v>0</v>
      </c>
      <c r="U36" s="596"/>
      <c r="W36" s="547" t="s">
        <v>136</v>
      </c>
      <c r="X36" s="153" t="s">
        <v>2480</v>
      </c>
      <c r="Y36" s="576"/>
      <c r="Z36" s="888">
        <f t="shared" si="3"/>
        <v>0</v>
      </c>
      <c r="AA36" s="888"/>
      <c r="AB36" s="888">
        <f t="shared" si="2"/>
        <v>0</v>
      </c>
      <c r="AC36" s="596"/>
    </row>
    <row r="37" spans="1:29">
      <c r="G37" s="935" t="s">
        <v>92</v>
      </c>
      <c r="H37" s="196" t="s">
        <v>93</v>
      </c>
      <c r="I37" s="323"/>
      <c r="J37" s="606"/>
      <c r="K37" s="606"/>
      <c r="L37" s="323">
        <f t="shared" si="4"/>
        <v>0</v>
      </c>
      <c r="M37" s="606">
        <f>L37-商業運輸マージン!J23</f>
        <v>0</v>
      </c>
      <c r="O37" s="547" t="s">
        <v>138</v>
      </c>
      <c r="P37" s="153" t="s">
        <v>2481</v>
      </c>
      <c r="Q37" s="576">
        <f>C7/2</f>
        <v>11.756406</v>
      </c>
      <c r="R37" s="888">
        <f t="shared" si="0"/>
        <v>0</v>
      </c>
      <c r="S37" s="888"/>
      <c r="T37" s="888">
        <f t="shared" si="1"/>
        <v>11.756406</v>
      </c>
      <c r="U37" s="596"/>
      <c r="W37" s="547" t="s">
        <v>138</v>
      </c>
      <c r="X37" s="153" t="s">
        <v>2481</v>
      </c>
      <c r="Y37" s="576">
        <f>Q37</f>
        <v>11.756406</v>
      </c>
      <c r="Z37" s="888">
        <f t="shared" si="3"/>
        <v>0</v>
      </c>
      <c r="AA37" s="888"/>
      <c r="AB37" s="888">
        <f t="shared" si="2"/>
        <v>11.756406</v>
      </c>
      <c r="AC37" s="596"/>
    </row>
    <row r="38" spans="1:29">
      <c r="A38" s="255" t="s">
        <v>314</v>
      </c>
      <c r="B38" s="255"/>
      <c r="C38" s="893" t="s">
        <v>306</v>
      </c>
      <c r="D38" s="893" t="s">
        <v>590</v>
      </c>
      <c r="G38" s="935" t="s">
        <v>94</v>
      </c>
      <c r="H38" s="196" t="s">
        <v>95</v>
      </c>
      <c r="I38" s="323"/>
      <c r="J38" s="606"/>
      <c r="K38" s="606"/>
      <c r="L38" s="323">
        <f t="shared" si="4"/>
        <v>0</v>
      </c>
      <c r="M38" s="606">
        <f>L38-商業運輸マージン!J24</f>
        <v>0</v>
      </c>
      <c r="O38" s="547" t="s">
        <v>140</v>
      </c>
      <c r="P38" s="153" t="s">
        <v>141</v>
      </c>
      <c r="Q38" s="576">
        <f>C3+C6</f>
        <v>13.5695554</v>
      </c>
      <c r="R38" s="888">
        <f t="shared" si="0"/>
        <v>0</v>
      </c>
      <c r="S38" s="888"/>
      <c r="T38" s="888">
        <f t="shared" si="1"/>
        <v>13.5695554</v>
      </c>
      <c r="U38" s="596"/>
      <c r="W38" s="547" t="s">
        <v>140</v>
      </c>
      <c r="X38" s="153" t="s">
        <v>141</v>
      </c>
      <c r="Y38" s="576">
        <f>Q38</f>
        <v>13.5695554</v>
      </c>
      <c r="Z38" s="888">
        <f t="shared" si="3"/>
        <v>0</v>
      </c>
      <c r="AA38" s="888"/>
      <c r="AB38" s="888">
        <f t="shared" si="2"/>
        <v>13.5695554</v>
      </c>
      <c r="AC38" s="596"/>
    </row>
    <row r="39" spans="1:29">
      <c r="A39" s="146">
        <v>1</v>
      </c>
      <c r="B39" s="146" t="s">
        <v>310</v>
      </c>
      <c r="C39" s="606">
        <v>165.207673</v>
      </c>
      <c r="D39" s="510" t="s">
        <v>315</v>
      </c>
      <c r="G39" s="935" t="s">
        <v>98</v>
      </c>
      <c r="H39" s="196" t="s">
        <v>99</v>
      </c>
      <c r="I39" s="323"/>
      <c r="J39" s="606"/>
      <c r="K39" s="606"/>
      <c r="L39" s="323">
        <f t="shared" si="4"/>
        <v>0</v>
      </c>
      <c r="M39" s="606">
        <f>L39-商業運輸マージン!J25</f>
        <v>0</v>
      </c>
      <c r="O39" s="547" t="s">
        <v>142</v>
      </c>
      <c r="P39" s="153" t="s">
        <v>240</v>
      </c>
      <c r="Q39" s="576"/>
      <c r="R39" s="888">
        <f t="shared" si="0"/>
        <v>33.026306353914556</v>
      </c>
      <c r="S39" s="888">
        <f>R39*S51</f>
        <v>2.8072360400827376</v>
      </c>
      <c r="T39" s="888">
        <f t="shared" si="1"/>
        <v>35.833542393997291</v>
      </c>
      <c r="U39" s="596" t="s">
        <v>2516</v>
      </c>
      <c r="W39" s="547" t="s">
        <v>142</v>
      </c>
      <c r="X39" s="153" t="s">
        <v>240</v>
      </c>
      <c r="Y39" s="576"/>
      <c r="Z39" s="888">
        <f t="shared" si="3"/>
        <v>55.465681376664278</v>
      </c>
      <c r="AA39" s="667">
        <f>S39*2</f>
        <v>5.6144720801654753</v>
      </c>
      <c r="AB39" s="888">
        <f t="shared" si="2"/>
        <v>61.080153456829755</v>
      </c>
      <c r="AC39" s="596" t="s">
        <v>2516</v>
      </c>
    </row>
    <row r="40" spans="1:29">
      <c r="A40" s="146">
        <v>2</v>
      </c>
      <c r="B40" s="146" t="s">
        <v>310</v>
      </c>
      <c r="C40" s="606">
        <v>99.161760000000001</v>
      </c>
      <c r="D40" s="510" t="s">
        <v>315</v>
      </c>
      <c r="G40" s="937" t="s">
        <v>100</v>
      </c>
      <c r="H40" s="188" t="s">
        <v>101</v>
      </c>
      <c r="I40" s="259">
        <f>D17*0.1</f>
        <v>8.0185503392838395</v>
      </c>
      <c r="J40" s="608">
        <f>$D$19*I40/$I$59</f>
        <v>6.0208179751730038</v>
      </c>
      <c r="K40" s="608">
        <f>$D$20*I40/$I$59</f>
        <v>10.974782787091511</v>
      </c>
      <c r="L40" s="259">
        <f t="shared" si="4"/>
        <v>25.014151101548357</v>
      </c>
      <c r="M40" s="608">
        <f>L40-商業運輸マージン!J26</f>
        <v>14.448516469416173</v>
      </c>
      <c r="O40" s="547" t="s">
        <v>144</v>
      </c>
      <c r="P40" s="153" t="s">
        <v>241</v>
      </c>
      <c r="Q40" s="576">
        <f>C7/2</f>
        <v>11.756406</v>
      </c>
      <c r="R40" s="888">
        <f t="shared" si="0"/>
        <v>4.7644857612461617</v>
      </c>
      <c r="S40" s="888">
        <f>R40*S51</f>
        <v>0.40498128970592379</v>
      </c>
      <c r="T40" s="888">
        <f t="shared" si="1"/>
        <v>16.925873050952084</v>
      </c>
      <c r="U40" s="596" t="s">
        <v>2516</v>
      </c>
      <c r="W40" s="547" t="s">
        <v>144</v>
      </c>
      <c r="X40" s="153" t="s">
        <v>241</v>
      </c>
      <c r="Y40" s="576">
        <f>Q40</f>
        <v>11.756406</v>
      </c>
      <c r="Z40" s="888">
        <f t="shared" si="3"/>
        <v>8.0016652884227355</v>
      </c>
      <c r="AA40" s="667">
        <f>S40*2</f>
        <v>0.80996257941184757</v>
      </c>
      <c r="AB40" s="888">
        <f t="shared" si="2"/>
        <v>20.568033867834583</v>
      </c>
      <c r="AC40" s="596" t="s">
        <v>2516</v>
      </c>
    </row>
    <row r="41" spans="1:29">
      <c r="A41" s="146">
        <v>3</v>
      </c>
      <c r="B41" s="146" t="s">
        <v>310</v>
      </c>
      <c r="C41" s="606">
        <v>30.657478999999999</v>
      </c>
      <c r="D41" s="510" t="s">
        <v>315</v>
      </c>
      <c r="G41" s="935" t="s">
        <v>102</v>
      </c>
      <c r="H41" s="196" t="s">
        <v>103</v>
      </c>
      <c r="I41" s="147"/>
      <c r="J41" s="606"/>
      <c r="K41" s="606"/>
      <c r="L41" s="321">
        <f t="shared" si="4"/>
        <v>0</v>
      </c>
      <c r="M41" s="606">
        <f>L41-商業運輸マージン!J27</f>
        <v>0</v>
      </c>
      <c r="O41" s="547" t="s">
        <v>146</v>
      </c>
      <c r="P41" s="153" t="s">
        <v>242</v>
      </c>
      <c r="Q41" s="576"/>
      <c r="R41" s="888">
        <f t="shared" si="0"/>
        <v>0</v>
      </c>
      <c r="S41" s="888"/>
      <c r="T41" s="888">
        <f t="shared" si="1"/>
        <v>0</v>
      </c>
      <c r="U41" s="596"/>
      <c r="W41" s="547" t="s">
        <v>146</v>
      </c>
      <c r="X41" s="153" t="s">
        <v>242</v>
      </c>
      <c r="Y41" s="576"/>
      <c r="Z41" s="888">
        <f t="shared" si="3"/>
        <v>0</v>
      </c>
      <c r="AA41" s="888"/>
      <c r="AB41" s="888">
        <f t="shared" si="2"/>
        <v>0</v>
      </c>
      <c r="AC41" s="596"/>
    </row>
    <row r="42" spans="1:29">
      <c r="A42" s="146">
        <v>4</v>
      </c>
      <c r="B42" s="146" t="s">
        <v>310</v>
      </c>
      <c r="C42" s="606">
        <v>19.983158</v>
      </c>
      <c r="D42" s="510" t="s">
        <v>315</v>
      </c>
      <c r="G42" s="935" t="s">
        <v>105</v>
      </c>
      <c r="H42" s="196" t="s">
        <v>37</v>
      </c>
      <c r="I42" s="147"/>
      <c r="J42" s="606"/>
      <c r="K42" s="606"/>
      <c r="L42" s="323">
        <f t="shared" si="4"/>
        <v>0</v>
      </c>
      <c r="M42" s="606">
        <f>L42-商業運輸マージン!J28</f>
        <v>0</v>
      </c>
      <c r="O42" s="547" t="s">
        <v>148</v>
      </c>
      <c r="P42" s="153" t="s">
        <v>243</v>
      </c>
      <c r="Q42" s="576"/>
      <c r="R42" s="888">
        <f t="shared" si="0"/>
        <v>0</v>
      </c>
      <c r="S42" s="888"/>
      <c r="T42" s="889">
        <f t="shared" si="1"/>
        <v>0</v>
      </c>
      <c r="U42" s="596"/>
      <c r="W42" s="547" t="s">
        <v>148</v>
      </c>
      <c r="X42" s="153" t="s">
        <v>243</v>
      </c>
      <c r="Y42" s="576"/>
      <c r="Z42" s="888">
        <f t="shared" si="3"/>
        <v>0</v>
      </c>
      <c r="AA42" s="888"/>
      <c r="AB42" s="889">
        <f t="shared" si="2"/>
        <v>0</v>
      </c>
      <c r="AC42" s="596"/>
    </row>
    <row r="43" spans="1:29" ht="18">
      <c r="A43" s="146">
        <v>5</v>
      </c>
      <c r="B43" s="146" t="s">
        <v>310</v>
      </c>
      <c r="C43" s="606">
        <v>16.646884</v>
      </c>
      <c r="D43" s="510" t="s">
        <v>315</v>
      </c>
      <c r="G43" s="935" t="s">
        <v>107</v>
      </c>
      <c r="H43" s="196" t="s">
        <v>108</v>
      </c>
      <c r="I43" s="147"/>
      <c r="J43" s="606"/>
      <c r="K43" s="606"/>
      <c r="L43" s="323">
        <f t="shared" si="4"/>
        <v>0</v>
      </c>
      <c r="M43" s="606">
        <f>L43-商業運輸マージン!J29</f>
        <v>0</v>
      </c>
      <c r="O43" s="938"/>
      <c r="P43" s="482" t="s">
        <v>210</v>
      </c>
      <c r="Q43" s="737">
        <f>SUM(Q3:Q42)</f>
        <v>37.803318400000002</v>
      </c>
      <c r="R43" s="738">
        <f>SUM(R3:R42)</f>
        <v>287.93311122108872</v>
      </c>
      <c r="S43" s="738">
        <f>SUM(S3:S42)</f>
        <v>28.050201472494873</v>
      </c>
      <c r="T43" s="738">
        <f>SUM(T3:T42)</f>
        <v>353.78663109358365</v>
      </c>
      <c r="U43" s="899"/>
      <c r="W43" s="938"/>
      <c r="X43" s="482" t="s">
        <v>210</v>
      </c>
      <c r="Y43" s="737">
        <f>SUM(Y3:Y42)</f>
        <v>37.803318400000002</v>
      </c>
      <c r="Z43" s="738">
        <f>SUM(Z3:Z42)</f>
        <v>483.56622244217749</v>
      </c>
      <c r="AA43" s="738">
        <f>SUM(AA3:AA42)</f>
        <v>43.410402944989741</v>
      </c>
      <c r="AB43" s="738">
        <f>SUM(AB3:AB42)</f>
        <v>564.77994378716744</v>
      </c>
      <c r="AC43" s="899"/>
    </row>
    <row r="44" spans="1:29">
      <c r="A44" s="146">
        <v>6</v>
      </c>
      <c r="B44" s="146" t="s">
        <v>307</v>
      </c>
      <c r="C44" s="606">
        <v>15.942698999999999</v>
      </c>
      <c r="D44" s="510" t="s">
        <v>2142</v>
      </c>
      <c r="G44" s="935" t="s">
        <v>110</v>
      </c>
      <c r="H44" s="196" t="s">
        <v>2477</v>
      </c>
      <c r="I44" s="147"/>
      <c r="J44" s="606"/>
      <c r="K44" s="606"/>
      <c r="L44" s="323">
        <f t="shared" si="4"/>
        <v>0</v>
      </c>
      <c r="M44" s="606">
        <f>L44-商業運輸マージン!J30</f>
        <v>0</v>
      </c>
      <c r="O44" s="903"/>
      <c r="P44" s="918" t="s">
        <v>2517</v>
      </c>
      <c r="Q44" s="951" t="s">
        <v>2360</v>
      </c>
      <c r="R44" s="952" t="s">
        <v>2361</v>
      </c>
      <c r="S44" s="951" t="s">
        <v>2361</v>
      </c>
      <c r="T44" s="901"/>
      <c r="U44" s="918"/>
      <c r="W44" s="903"/>
      <c r="X44" s="918" t="s">
        <v>2110</v>
      </c>
      <c r="Y44" s="951" t="s">
        <v>2360</v>
      </c>
      <c r="Z44" s="952" t="s">
        <v>2361</v>
      </c>
      <c r="AA44" s="951" t="s">
        <v>2361</v>
      </c>
      <c r="AB44" s="901"/>
      <c r="AC44" s="918"/>
    </row>
    <row r="45" spans="1:29">
      <c r="A45" s="146">
        <v>7</v>
      </c>
      <c r="B45" s="146" t="s">
        <v>313</v>
      </c>
      <c r="C45" s="606">
        <v>10.323509</v>
      </c>
      <c r="D45" s="510" t="s">
        <v>315</v>
      </c>
      <c r="G45" s="939" t="s">
        <v>114</v>
      </c>
      <c r="H45" s="548" t="s">
        <v>2478</v>
      </c>
      <c r="I45" s="147"/>
      <c r="J45" s="888"/>
      <c r="K45" s="606"/>
      <c r="L45" s="323">
        <f t="shared" si="4"/>
        <v>0</v>
      </c>
      <c r="M45" s="610">
        <f>商業運輸マージン!H45</f>
        <v>98.029318027067717</v>
      </c>
      <c r="O45" s="595"/>
      <c r="P45" s="578"/>
      <c r="Q45" s="946" t="s">
        <v>2521</v>
      </c>
      <c r="R45" s="908" t="s">
        <v>2522</v>
      </c>
      <c r="S45" s="946" t="s">
        <v>2421</v>
      </c>
      <c r="T45" s="596"/>
      <c r="U45" s="578"/>
      <c r="W45" s="595"/>
      <c r="X45" s="578"/>
      <c r="Y45" s="946" t="s">
        <v>2521</v>
      </c>
      <c r="Z45" s="908" t="s">
        <v>2522</v>
      </c>
      <c r="AA45" s="946" t="s">
        <v>2421</v>
      </c>
      <c r="AB45" s="596"/>
      <c r="AC45" s="578"/>
    </row>
    <row r="46" spans="1:29">
      <c r="A46" s="146">
        <v>8</v>
      </c>
      <c r="B46" s="146" t="s">
        <v>307</v>
      </c>
      <c r="C46" s="606">
        <v>9.6944649999999992</v>
      </c>
      <c r="D46" s="510" t="s">
        <v>2142</v>
      </c>
      <c r="G46" s="935" t="s">
        <v>120</v>
      </c>
      <c r="H46" s="196" t="s">
        <v>121</v>
      </c>
      <c r="I46" s="147"/>
      <c r="J46" s="606"/>
      <c r="K46" s="606"/>
      <c r="L46" s="323">
        <f t="shared" si="4"/>
        <v>0</v>
      </c>
      <c r="M46" s="606">
        <f>L46-商業運輸マージン!J32</f>
        <v>0</v>
      </c>
      <c r="O46" s="595"/>
      <c r="P46" s="578"/>
      <c r="Q46" s="946"/>
      <c r="R46" s="908" t="s">
        <v>2305</v>
      </c>
      <c r="S46" s="949" t="s">
        <v>2523</v>
      </c>
      <c r="T46" s="596"/>
      <c r="U46" s="578"/>
      <c r="W46" s="595"/>
      <c r="X46" s="578"/>
      <c r="Y46" s="946"/>
      <c r="Z46" s="908" t="s">
        <v>2305</v>
      </c>
      <c r="AA46" s="949" t="s">
        <v>2523</v>
      </c>
      <c r="AB46" s="596"/>
      <c r="AC46" s="578"/>
    </row>
    <row r="47" spans="1:29">
      <c r="A47" s="146">
        <v>9</v>
      </c>
      <c r="B47" s="146" t="s">
        <v>308</v>
      </c>
      <c r="C47" s="606">
        <v>8.4416890000000002</v>
      </c>
      <c r="D47" s="510" t="s">
        <v>2143</v>
      </c>
      <c r="G47" s="935" t="s">
        <v>122</v>
      </c>
      <c r="H47" s="196" t="s">
        <v>123</v>
      </c>
      <c r="I47" s="147"/>
      <c r="J47" s="606"/>
      <c r="K47" s="606"/>
      <c r="L47" s="323">
        <f t="shared" si="4"/>
        <v>0</v>
      </c>
      <c r="M47" s="606">
        <f>L47-商業運輸マージン!J33</f>
        <v>0</v>
      </c>
      <c r="O47" s="595"/>
      <c r="P47" s="578"/>
      <c r="Q47" s="946"/>
      <c r="R47" s="908" t="s">
        <v>2306</v>
      </c>
      <c r="S47" s="952" t="s">
        <v>2360</v>
      </c>
      <c r="T47" s="596"/>
      <c r="U47" s="578"/>
      <c r="W47" s="595"/>
      <c r="X47" s="578"/>
      <c r="Y47" s="946"/>
      <c r="Z47" s="908" t="s">
        <v>2306</v>
      </c>
      <c r="AA47" s="952" t="s">
        <v>2360</v>
      </c>
      <c r="AB47" s="596"/>
      <c r="AC47" s="578"/>
    </row>
    <row r="48" spans="1:29">
      <c r="A48" s="146">
        <v>10</v>
      </c>
      <c r="B48" s="146" t="s">
        <v>309</v>
      </c>
      <c r="C48" s="606">
        <v>5.1178319999999999</v>
      </c>
      <c r="D48" s="510" t="s">
        <v>589</v>
      </c>
      <c r="G48" s="935" t="s">
        <v>127</v>
      </c>
      <c r="H48" s="196" t="s">
        <v>2479</v>
      </c>
      <c r="I48" s="147"/>
      <c r="J48" s="606"/>
      <c r="K48" s="606"/>
      <c r="L48" s="323">
        <f t="shared" si="4"/>
        <v>0</v>
      </c>
      <c r="M48" s="610">
        <f>商業運輸マージン!I45</f>
        <v>9.1955405764343929</v>
      </c>
      <c r="O48" s="595"/>
      <c r="P48" s="578"/>
      <c r="Q48" s="946"/>
      <c r="R48" s="908" t="s">
        <v>2308</v>
      </c>
      <c r="S48" s="908" t="s">
        <v>2528</v>
      </c>
      <c r="T48" s="596"/>
      <c r="U48" s="578"/>
      <c r="W48" s="595"/>
      <c r="X48" s="578"/>
      <c r="Y48" s="946"/>
      <c r="Z48" s="908" t="s">
        <v>2308</v>
      </c>
      <c r="AA48" s="908" t="s">
        <v>2528</v>
      </c>
      <c r="AB48" s="596"/>
      <c r="AC48" s="578"/>
    </row>
    <row r="49" spans="1:29">
      <c r="A49" s="146">
        <v>11</v>
      </c>
      <c r="B49" s="146" t="s">
        <v>312</v>
      </c>
      <c r="C49" s="606">
        <f>C51-SUM(C39:C48)</f>
        <v>97.02216599999997</v>
      </c>
      <c r="D49" s="510"/>
      <c r="G49" s="935" t="s">
        <v>129</v>
      </c>
      <c r="H49" s="196" t="s">
        <v>130</v>
      </c>
      <c r="I49" s="147"/>
      <c r="J49" s="606"/>
      <c r="K49" s="606"/>
      <c r="L49" s="323">
        <f t="shared" si="4"/>
        <v>0</v>
      </c>
      <c r="M49" s="606">
        <f>L49-商業運輸マージン!J35</f>
        <v>0</v>
      </c>
      <c r="O49" s="905"/>
      <c r="P49" s="945"/>
      <c r="Q49" s="947"/>
      <c r="R49" s="948"/>
      <c r="S49" s="950" t="s">
        <v>2529</v>
      </c>
      <c r="T49" s="907"/>
      <c r="U49" s="945"/>
      <c r="W49" s="905"/>
      <c r="X49" s="945"/>
      <c r="Y49" s="947"/>
      <c r="Z49" s="948"/>
      <c r="AA49" s="950" t="s">
        <v>2529</v>
      </c>
      <c r="AB49" s="907"/>
      <c r="AC49" s="945"/>
    </row>
    <row r="50" spans="1:29">
      <c r="A50" s="255"/>
      <c r="B50" s="255" t="s">
        <v>305</v>
      </c>
      <c r="C50" s="944">
        <f>SUM(C39:C48)</f>
        <v>381.17714800000005</v>
      </c>
      <c r="D50" s="511"/>
      <c r="G50" s="935" t="s">
        <v>132</v>
      </c>
      <c r="H50" s="196" t="s">
        <v>133</v>
      </c>
      <c r="I50" s="147"/>
      <c r="J50" s="606"/>
      <c r="K50" s="606"/>
      <c r="L50" s="323">
        <f t="shared" si="4"/>
        <v>0</v>
      </c>
      <c r="M50" s="606">
        <f>L50-商業運輸マージン!J36</f>
        <v>0</v>
      </c>
      <c r="O50" s="518"/>
      <c r="P50" s="518"/>
      <c r="Q50" s="518"/>
      <c r="R50" s="518"/>
      <c r="S50" s="518"/>
      <c r="T50" s="518"/>
      <c r="U50" s="518"/>
      <c r="W50" s="518"/>
      <c r="X50" s="518"/>
      <c r="Y50" s="518"/>
      <c r="Z50" s="518"/>
      <c r="AA50" s="518"/>
      <c r="AB50" s="518"/>
      <c r="AC50" s="518"/>
    </row>
    <row r="51" spans="1:29">
      <c r="B51" s="144" t="s">
        <v>311</v>
      </c>
      <c r="C51" s="147">
        <v>478.19931400000002</v>
      </c>
      <c r="G51" s="935" t="s">
        <v>134</v>
      </c>
      <c r="H51" s="196" t="s">
        <v>135</v>
      </c>
      <c r="I51" s="147"/>
      <c r="J51" s="606"/>
      <c r="K51" s="606"/>
      <c r="L51" s="323">
        <f t="shared" si="4"/>
        <v>0</v>
      </c>
      <c r="M51" s="606">
        <f>L51-商業運輸マージン!J37</f>
        <v>0</v>
      </c>
      <c r="R51" s="146" t="s">
        <v>2524</v>
      </c>
      <c r="S51" s="739">
        <v>8.5000000000000006E-2</v>
      </c>
      <c r="Z51" s="146" t="s">
        <v>2524</v>
      </c>
      <c r="AA51" s="739">
        <v>8.5000000000000006E-2</v>
      </c>
    </row>
    <row r="52" spans="1:29">
      <c r="B52" s="251"/>
      <c r="C52" s="513" t="s">
        <v>2303</v>
      </c>
      <c r="D52" s="649" t="s">
        <v>2304</v>
      </c>
      <c r="G52" s="935" t="s">
        <v>136</v>
      </c>
      <c r="H52" s="196" t="s">
        <v>2480</v>
      </c>
      <c r="I52" s="147"/>
      <c r="J52" s="606"/>
      <c r="K52" s="606"/>
      <c r="L52" s="323">
        <f t="shared" si="4"/>
        <v>0</v>
      </c>
      <c r="M52" s="606">
        <f>L52-商業運輸マージン!J38</f>
        <v>0</v>
      </c>
      <c r="Q52" s="146" t="s">
        <v>2527</v>
      </c>
      <c r="R52" s="252" t="s">
        <v>2525</v>
      </c>
      <c r="S52" s="252">
        <v>215</v>
      </c>
      <c r="Y52" s="146" t="s">
        <v>2527</v>
      </c>
      <c r="Z52" s="252" t="s">
        <v>160</v>
      </c>
      <c r="AA52" s="252">
        <v>215</v>
      </c>
    </row>
    <row r="53" spans="1:29">
      <c r="B53" s="251" t="s">
        <v>2298</v>
      </c>
      <c r="C53" s="607">
        <f>SUM(C39:C43)+C45</f>
        <v>341.98046300000004</v>
      </c>
      <c r="D53" s="655">
        <f>C53/$C$55*100</f>
        <v>89.716937333294695</v>
      </c>
      <c r="G53" s="935" t="s">
        <v>138</v>
      </c>
      <c r="H53" s="196" t="s">
        <v>2481</v>
      </c>
      <c r="I53" s="147"/>
      <c r="J53" s="606"/>
      <c r="K53" s="606"/>
      <c r="L53" s="323">
        <f t="shared" si="4"/>
        <v>0</v>
      </c>
      <c r="M53" s="606">
        <f>L53-商業運輸マージン!J39</f>
        <v>0</v>
      </c>
      <c r="R53" s="954" t="s">
        <v>2526</v>
      </c>
      <c r="S53" s="954">
        <v>208</v>
      </c>
      <c r="T53" s="146">
        <v>0.5</v>
      </c>
      <c r="Z53" s="954" t="s">
        <v>156</v>
      </c>
      <c r="AA53" s="954">
        <v>208</v>
      </c>
      <c r="AB53" s="146">
        <v>0.5</v>
      </c>
    </row>
    <row r="54" spans="1:29">
      <c r="B54" s="508" t="s">
        <v>2299</v>
      </c>
      <c r="C54" s="608">
        <f>C44+C46+C47+C48</f>
        <v>39.196684999999995</v>
      </c>
      <c r="D54" s="658">
        <f>C54/$C$55*100</f>
        <v>10.283062666705295</v>
      </c>
      <c r="G54" s="935" t="s">
        <v>140</v>
      </c>
      <c r="H54" s="196" t="s">
        <v>141</v>
      </c>
      <c r="I54" s="147"/>
      <c r="J54" s="606"/>
      <c r="K54" s="606"/>
      <c r="L54" s="323">
        <f t="shared" si="4"/>
        <v>0</v>
      </c>
      <c r="M54" s="606">
        <f>L54-商業運輸マージン!J40</f>
        <v>0</v>
      </c>
      <c r="S54" s="146">
        <f>S52+S53</f>
        <v>423</v>
      </c>
      <c r="T54" s="760">
        <f>S54*T53</f>
        <v>211.5</v>
      </c>
      <c r="AA54" s="146">
        <f>AA52+AA53</f>
        <v>423</v>
      </c>
      <c r="AB54" s="760">
        <f>AA54*AB53</f>
        <v>211.5</v>
      </c>
    </row>
    <row r="55" spans="1:29">
      <c r="B55" s="254" t="s">
        <v>2297</v>
      </c>
      <c r="C55" s="892">
        <f>C53+C54</f>
        <v>381.17714800000005</v>
      </c>
      <c r="D55" s="927">
        <f>C55/$C$55*100</f>
        <v>100</v>
      </c>
      <c r="G55" s="935" t="s">
        <v>142</v>
      </c>
      <c r="H55" s="196" t="s">
        <v>240</v>
      </c>
      <c r="I55" s="147">
        <f>D13+D15</f>
        <v>10.587190373092001</v>
      </c>
      <c r="J55" s="606">
        <f>$D$19*I55/$I$59</f>
        <v>7.9495099996571232</v>
      </c>
      <c r="K55" s="606">
        <f>$D$20*I55/$I$59</f>
        <v>14.490414071609919</v>
      </c>
      <c r="L55" s="323">
        <f t="shared" si="4"/>
        <v>33.027114444359043</v>
      </c>
      <c r="M55" s="606">
        <f>L55-商業運輸マージン!J41</f>
        <v>33.026306353914556</v>
      </c>
    </row>
    <row r="56" spans="1:29">
      <c r="G56" s="935" t="s">
        <v>144</v>
      </c>
      <c r="H56" s="196" t="s">
        <v>241</v>
      </c>
      <c r="I56" s="147">
        <f>D14+D16</f>
        <v>1.5273062340695871</v>
      </c>
      <c r="J56" s="606">
        <f>$D$19*I56/$I$59</f>
        <v>1.1467949240936295</v>
      </c>
      <c r="K56" s="606">
        <f>$D$20*I56/$I$59</f>
        <v>2.0903846030829452</v>
      </c>
      <c r="L56" s="259">
        <f t="shared" si="4"/>
        <v>4.7644857612461617</v>
      </c>
      <c r="M56" s="608">
        <f>L56-商業運輸マージン!J42</f>
        <v>4.7644857612461617</v>
      </c>
    </row>
    <row r="57" spans="1:29">
      <c r="B57" s="913" t="s">
        <v>2592</v>
      </c>
      <c r="C57" s="518"/>
      <c r="D57" s="518"/>
      <c r="E57" s="518"/>
      <c r="G57" s="936" t="s">
        <v>146</v>
      </c>
      <c r="H57" s="186" t="s">
        <v>242</v>
      </c>
      <c r="I57" s="321"/>
      <c r="J57" s="607"/>
      <c r="K57" s="607"/>
      <c r="L57" s="147">
        <f t="shared" si="4"/>
        <v>0</v>
      </c>
      <c r="M57" s="606">
        <f>L57-商業運輸マージン!J43</f>
        <v>0</v>
      </c>
    </row>
    <row r="58" spans="1:29">
      <c r="B58" s="899" t="s">
        <v>2120</v>
      </c>
      <c r="C58" s="928" t="s">
        <v>2128</v>
      </c>
      <c r="D58" s="924" t="s">
        <v>2129</v>
      </c>
      <c r="E58" s="924" t="s">
        <v>2131</v>
      </c>
      <c r="G58" s="937" t="s">
        <v>148</v>
      </c>
      <c r="H58" s="188" t="s">
        <v>243</v>
      </c>
      <c r="I58" s="259"/>
      <c r="J58" s="608"/>
      <c r="K58" s="608"/>
      <c r="L58" s="147">
        <f t="shared" si="4"/>
        <v>0</v>
      </c>
      <c r="M58" s="606">
        <f>L58-商業運輸マージン!J44</f>
        <v>0</v>
      </c>
    </row>
    <row r="59" spans="1:29">
      <c r="A59" s="146">
        <v>1</v>
      </c>
      <c r="B59" s="596" t="s">
        <v>2121</v>
      </c>
      <c r="C59" s="916">
        <v>2</v>
      </c>
      <c r="D59" s="929">
        <v>12.5</v>
      </c>
      <c r="E59" s="930">
        <f t="shared" ref="E59:E65" si="5">D59*C59/$C$66</f>
        <v>1.5024038461538462E-2</v>
      </c>
      <c r="G59" s="940" t="s">
        <v>2108</v>
      </c>
      <c r="H59" s="941" t="s">
        <v>210</v>
      </c>
      <c r="I59" s="260">
        <f>SUM(I19:I58)</f>
        <v>92.299999999999969</v>
      </c>
      <c r="J59" s="892">
        <f>SUM(J19:J58)</f>
        <v>69.304484675480779</v>
      </c>
      <c r="K59" s="892">
        <f>SUM(K19:K58)</f>
        <v>126.32862654560797</v>
      </c>
      <c r="L59" s="260">
        <f>SUM(L19:L58)</f>
        <v>287.93311122108872</v>
      </c>
      <c r="M59" s="892">
        <f>SUM(M19:M58)</f>
        <v>287.93311122108872</v>
      </c>
    </row>
    <row r="60" spans="1:29">
      <c r="A60" s="146">
        <v>2</v>
      </c>
      <c r="B60" s="596" t="s">
        <v>2122</v>
      </c>
      <c r="C60" s="916">
        <v>7</v>
      </c>
      <c r="D60" s="929">
        <v>7.5</v>
      </c>
      <c r="E60" s="930">
        <f t="shared" si="5"/>
        <v>3.1550480769230768E-2</v>
      </c>
    </row>
    <row r="61" spans="1:29">
      <c r="A61" s="146">
        <v>3</v>
      </c>
      <c r="B61" s="596" t="s">
        <v>2123</v>
      </c>
      <c r="C61" s="916">
        <v>36</v>
      </c>
      <c r="D61" s="929">
        <v>3.5</v>
      </c>
      <c r="E61" s="930">
        <f t="shared" si="5"/>
        <v>7.5721153846153841E-2</v>
      </c>
    </row>
    <row r="62" spans="1:29">
      <c r="A62" s="146">
        <v>4</v>
      </c>
      <c r="B62" s="596" t="s">
        <v>2124</v>
      </c>
      <c r="C62" s="916">
        <v>179</v>
      </c>
      <c r="D62" s="929">
        <v>1.5</v>
      </c>
      <c r="E62" s="930">
        <f t="shared" si="5"/>
        <v>0.16135817307692307</v>
      </c>
      <c r="G62" s="144" t="s">
        <v>2583</v>
      </c>
      <c r="M62" s="605"/>
    </row>
    <row r="63" spans="1:29" ht="24">
      <c r="A63" s="146">
        <v>5</v>
      </c>
      <c r="B63" s="596" t="s">
        <v>2125</v>
      </c>
      <c r="C63" s="916">
        <v>397</v>
      </c>
      <c r="D63" s="929">
        <v>0.5</v>
      </c>
      <c r="E63" s="930">
        <f t="shared" si="5"/>
        <v>0.11929086538461539</v>
      </c>
      <c r="G63" s="163" t="s">
        <v>2068</v>
      </c>
      <c r="H63" s="256"/>
      <c r="I63" s="515" t="s">
        <v>2305</v>
      </c>
      <c r="J63" s="999" t="s">
        <v>2306</v>
      </c>
      <c r="K63" s="999" t="s">
        <v>2308</v>
      </c>
      <c r="L63" s="515" t="s">
        <v>247</v>
      </c>
      <c r="M63" s="896" t="s">
        <v>2355</v>
      </c>
    </row>
    <row r="64" spans="1:29">
      <c r="A64" s="146">
        <v>6</v>
      </c>
      <c r="B64" s="596" t="s">
        <v>2126</v>
      </c>
      <c r="C64" s="916">
        <v>1024</v>
      </c>
      <c r="D64" s="929">
        <v>0</v>
      </c>
      <c r="E64" s="930">
        <f t="shared" si="5"/>
        <v>0</v>
      </c>
      <c r="G64" s="935" t="s">
        <v>22</v>
      </c>
      <c r="H64" s="196" t="s">
        <v>23</v>
      </c>
      <c r="I64" s="147">
        <f t="shared" ref="I64:K73" si="6">I19</f>
        <v>0</v>
      </c>
      <c r="J64" s="606">
        <f t="shared" si="6"/>
        <v>0</v>
      </c>
      <c r="K64" s="606">
        <f t="shared" si="6"/>
        <v>0</v>
      </c>
      <c r="L64" s="147">
        <f t="shared" ref="L64:L103" si="7">I64+J64+K64</f>
        <v>0</v>
      </c>
      <c r="M64" s="606">
        <f>L64-商業運輸マージン!M5</f>
        <v>0</v>
      </c>
    </row>
    <row r="65" spans="1:13">
      <c r="A65" s="146">
        <v>7</v>
      </c>
      <c r="B65" s="596" t="s">
        <v>2127</v>
      </c>
      <c r="C65" s="916">
        <v>19</v>
      </c>
      <c r="D65" s="929">
        <v>-3</v>
      </c>
      <c r="E65" s="930">
        <f t="shared" si="5"/>
        <v>-3.4254807692307696E-2</v>
      </c>
      <c r="G65" s="935" t="s">
        <v>29</v>
      </c>
      <c r="H65" s="196" t="s">
        <v>2473</v>
      </c>
      <c r="I65" s="147">
        <f t="shared" si="6"/>
        <v>0</v>
      </c>
      <c r="J65" s="606">
        <f t="shared" si="6"/>
        <v>0</v>
      </c>
      <c r="K65" s="606">
        <f t="shared" si="6"/>
        <v>0</v>
      </c>
      <c r="L65" s="147">
        <f t="shared" si="7"/>
        <v>0</v>
      </c>
      <c r="M65" s="606">
        <f>L65-商業運輸マージン!M6</f>
        <v>0</v>
      </c>
    </row>
    <row r="66" spans="1:13">
      <c r="B66" s="899" t="s">
        <v>2130</v>
      </c>
      <c r="C66" s="931">
        <f>SUM(C59:C65)</f>
        <v>1664</v>
      </c>
      <c r="D66" s="932" t="s">
        <v>2511</v>
      </c>
      <c r="E66" s="934">
        <f>SUM(E59:E65)</f>
        <v>0.36868990384615385</v>
      </c>
      <c r="F66" s="146" t="s">
        <v>588</v>
      </c>
      <c r="G66" s="935" t="s">
        <v>34</v>
      </c>
      <c r="H66" s="196" t="s">
        <v>2474</v>
      </c>
      <c r="I66" s="147">
        <f t="shared" si="6"/>
        <v>0</v>
      </c>
      <c r="J66" s="606">
        <f t="shared" si="6"/>
        <v>0</v>
      </c>
      <c r="K66" s="606">
        <f t="shared" si="6"/>
        <v>0</v>
      </c>
      <c r="L66" s="147">
        <f t="shared" si="7"/>
        <v>0</v>
      </c>
      <c r="M66" s="606">
        <f>L66-商業運輸マージン!M7</f>
        <v>0</v>
      </c>
    </row>
    <row r="67" spans="1:13">
      <c r="B67" s="518"/>
      <c r="C67" s="518"/>
      <c r="D67" s="901" t="s">
        <v>2151</v>
      </c>
      <c r="E67" s="933">
        <v>22557</v>
      </c>
      <c r="G67" s="936" t="s">
        <v>39</v>
      </c>
      <c r="H67" s="186" t="s">
        <v>40</v>
      </c>
      <c r="I67" s="321">
        <f t="shared" si="6"/>
        <v>0</v>
      </c>
      <c r="J67" s="607">
        <f t="shared" si="6"/>
        <v>0</v>
      </c>
      <c r="K67" s="607">
        <f t="shared" si="6"/>
        <v>0</v>
      </c>
      <c r="L67" s="321">
        <f t="shared" si="7"/>
        <v>0</v>
      </c>
      <c r="M67" s="607">
        <f>L67-商業運輸マージン!M8</f>
        <v>0</v>
      </c>
    </row>
    <row r="68" spans="1:13">
      <c r="B68" s="518"/>
      <c r="C68" s="518"/>
      <c r="D68" s="973" t="s">
        <v>2152</v>
      </c>
      <c r="E68" s="927">
        <f>E66*E67/100</f>
        <v>83.165381610576929</v>
      </c>
      <c r="G68" s="935" t="s">
        <v>45</v>
      </c>
      <c r="H68" s="196" t="s">
        <v>46</v>
      </c>
      <c r="I68" s="323">
        <f t="shared" si="6"/>
        <v>64.148402714270716</v>
      </c>
      <c r="J68" s="667">
        <f>J23*2</f>
        <v>96.33308760276806</v>
      </c>
      <c r="K68" s="667">
        <f>K23*2</f>
        <v>175.59652459346418</v>
      </c>
      <c r="L68" s="323">
        <f t="shared" si="7"/>
        <v>336.07801491050293</v>
      </c>
      <c r="M68" s="606">
        <f>L68-商業運輸マージン!M9</f>
        <v>202.24772032387133</v>
      </c>
    </row>
    <row r="69" spans="1:13">
      <c r="B69" s="913" t="s">
        <v>2132</v>
      </c>
      <c r="C69" s="518"/>
      <c r="D69" s="518"/>
      <c r="E69" s="518"/>
      <c r="G69" s="935" t="s">
        <v>50</v>
      </c>
      <c r="H69" s="196" t="s">
        <v>51</v>
      </c>
      <c r="I69" s="323">
        <f t="shared" si="6"/>
        <v>8.0185503392838395</v>
      </c>
      <c r="J69" s="667">
        <f>J24*2</f>
        <v>12.041635950346008</v>
      </c>
      <c r="K69" s="667">
        <f>K24*2</f>
        <v>21.949565574183023</v>
      </c>
      <c r="L69" s="323">
        <f t="shared" si="7"/>
        <v>42.009751863812866</v>
      </c>
      <c r="M69" s="606">
        <f>L69-商業運輸マージン!M10</f>
        <v>13.508090821713999</v>
      </c>
    </row>
    <row r="70" spans="1:13">
      <c r="B70" s="899" t="s">
        <v>2115</v>
      </c>
      <c r="C70" s="924" t="s">
        <v>2128</v>
      </c>
      <c r="D70" s="928" t="s">
        <v>2129</v>
      </c>
      <c r="E70" s="924" t="s">
        <v>2131</v>
      </c>
      <c r="G70" s="935" t="s">
        <v>56</v>
      </c>
      <c r="H70" s="196" t="s">
        <v>42</v>
      </c>
      <c r="I70" s="323">
        <f t="shared" si="6"/>
        <v>0</v>
      </c>
      <c r="J70" s="606">
        <f t="shared" si="6"/>
        <v>0</v>
      </c>
      <c r="K70" s="606">
        <f t="shared" si="6"/>
        <v>0</v>
      </c>
      <c r="L70" s="323">
        <f t="shared" si="7"/>
        <v>0</v>
      </c>
      <c r="M70" s="606">
        <f>L70-商業運輸マージン!M11</f>
        <v>0</v>
      </c>
    </row>
    <row r="71" spans="1:13">
      <c r="A71" s="146">
        <v>1</v>
      </c>
      <c r="B71" s="596" t="s">
        <v>2134</v>
      </c>
      <c r="C71" s="596">
        <v>0</v>
      </c>
      <c r="D71" s="516">
        <v>350</v>
      </c>
      <c r="E71" s="930">
        <f t="shared" ref="E71:E78" si="8">D71*C71/$C$79</f>
        <v>0</v>
      </c>
      <c r="G71" s="935" t="s">
        <v>59</v>
      </c>
      <c r="H71" s="196" t="s">
        <v>60</v>
      </c>
      <c r="I71" s="323">
        <f t="shared" si="6"/>
        <v>0</v>
      </c>
      <c r="J71" s="606">
        <f t="shared" si="6"/>
        <v>0</v>
      </c>
      <c r="K71" s="606">
        <f t="shared" si="6"/>
        <v>0</v>
      </c>
      <c r="L71" s="323">
        <f t="shared" si="7"/>
        <v>0</v>
      </c>
      <c r="M71" s="606">
        <f>L71-商業運輸マージン!M12</f>
        <v>0</v>
      </c>
    </row>
    <row r="72" spans="1:13">
      <c r="A72" s="146">
        <v>2</v>
      </c>
      <c r="B72" s="596" t="s">
        <v>2135</v>
      </c>
      <c r="C72" s="596">
        <v>0</v>
      </c>
      <c r="D72" s="968">
        <v>250</v>
      </c>
      <c r="E72" s="930">
        <f t="shared" si="8"/>
        <v>0</v>
      </c>
      <c r="G72" s="935" t="s">
        <v>63</v>
      </c>
      <c r="H72" s="196" t="s">
        <v>64</v>
      </c>
      <c r="I72" s="323">
        <f t="shared" si="6"/>
        <v>0</v>
      </c>
      <c r="J72" s="606">
        <f t="shared" si="6"/>
        <v>0</v>
      </c>
      <c r="K72" s="606">
        <f t="shared" si="6"/>
        <v>0</v>
      </c>
      <c r="L72" s="323">
        <f t="shared" si="7"/>
        <v>0</v>
      </c>
      <c r="M72" s="606">
        <f>L72-商業運輸マージン!M13</f>
        <v>0</v>
      </c>
    </row>
    <row r="73" spans="1:13">
      <c r="A73" s="146">
        <v>3</v>
      </c>
      <c r="B73" s="596" t="s">
        <v>2136</v>
      </c>
      <c r="C73" s="596">
        <v>0</v>
      </c>
      <c r="D73" s="968">
        <v>150</v>
      </c>
      <c r="E73" s="930">
        <f t="shared" si="8"/>
        <v>0</v>
      </c>
      <c r="G73" s="935" t="s">
        <v>68</v>
      </c>
      <c r="H73" s="196" t="s">
        <v>2475</v>
      </c>
      <c r="I73" s="323">
        <f t="shared" si="6"/>
        <v>0</v>
      </c>
      <c r="J73" s="606">
        <f t="shared" si="6"/>
        <v>0</v>
      </c>
      <c r="K73" s="606">
        <f t="shared" si="6"/>
        <v>0</v>
      </c>
      <c r="L73" s="323">
        <f t="shared" si="7"/>
        <v>0</v>
      </c>
      <c r="M73" s="606">
        <f>L73-商業運輸マージン!M14</f>
        <v>0</v>
      </c>
    </row>
    <row r="74" spans="1:13">
      <c r="A74" s="146">
        <v>4</v>
      </c>
      <c r="B74" s="596" t="s">
        <v>2137</v>
      </c>
      <c r="C74" s="596">
        <v>1</v>
      </c>
      <c r="D74" s="968">
        <v>75</v>
      </c>
      <c r="E74" s="930">
        <f t="shared" si="8"/>
        <v>1.271186440677966</v>
      </c>
      <c r="G74" s="935" t="s">
        <v>70</v>
      </c>
      <c r="H74" s="196" t="s">
        <v>71</v>
      </c>
      <c r="I74" s="323">
        <f t="shared" ref="I74:K83" si="9">I29</f>
        <v>0</v>
      </c>
      <c r="J74" s="606">
        <f t="shared" si="9"/>
        <v>0</v>
      </c>
      <c r="K74" s="606">
        <f t="shared" si="9"/>
        <v>0</v>
      </c>
      <c r="L74" s="323">
        <f t="shared" si="7"/>
        <v>0</v>
      </c>
      <c r="M74" s="606">
        <f>L74-商業運輸マージン!M15</f>
        <v>0</v>
      </c>
    </row>
    <row r="75" spans="1:13">
      <c r="A75" s="146">
        <v>5</v>
      </c>
      <c r="B75" s="596" t="s">
        <v>2138</v>
      </c>
      <c r="C75" s="596">
        <v>8</v>
      </c>
      <c r="D75" s="968">
        <v>30</v>
      </c>
      <c r="E75" s="930">
        <f t="shared" si="8"/>
        <v>4.0677966101694913</v>
      </c>
      <c r="G75" s="935" t="s">
        <v>72</v>
      </c>
      <c r="H75" s="196" t="s">
        <v>73</v>
      </c>
      <c r="I75" s="323">
        <f t="shared" si="9"/>
        <v>0</v>
      </c>
      <c r="J75" s="606">
        <f t="shared" si="9"/>
        <v>0</v>
      </c>
      <c r="K75" s="606">
        <f t="shared" si="9"/>
        <v>0</v>
      </c>
      <c r="L75" s="323">
        <f t="shared" si="7"/>
        <v>0</v>
      </c>
      <c r="M75" s="606">
        <f>L75-商業運輸マージン!M16</f>
        <v>0</v>
      </c>
    </row>
    <row r="76" spans="1:13">
      <c r="A76" s="146">
        <v>6</v>
      </c>
      <c r="B76" s="596" t="s">
        <v>2139</v>
      </c>
      <c r="C76" s="596">
        <v>11</v>
      </c>
      <c r="D76" s="968">
        <v>5</v>
      </c>
      <c r="E76" s="930">
        <f t="shared" si="8"/>
        <v>0.93220338983050843</v>
      </c>
      <c r="G76" s="935" t="s">
        <v>74</v>
      </c>
      <c r="H76" s="196" t="s">
        <v>75</v>
      </c>
      <c r="I76" s="323">
        <f t="shared" si="9"/>
        <v>0</v>
      </c>
      <c r="J76" s="606">
        <f t="shared" si="9"/>
        <v>0</v>
      </c>
      <c r="K76" s="606">
        <f t="shared" si="9"/>
        <v>0</v>
      </c>
      <c r="L76" s="323">
        <f t="shared" si="7"/>
        <v>0</v>
      </c>
      <c r="M76" s="606">
        <f>L76-商業運輸マージン!M17</f>
        <v>0</v>
      </c>
    </row>
    <row r="77" spans="1:13">
      <c r="A77" s="146">
        <v>7</v>
      </c>
      <c r="B77" s="596" t="s">
        <v>2140</v>
      </c>
      <c r="C77" s="596">
        <v>39</v>
      </c>
      <c r="D77" s="968">
        <v>0</v>
      </c>
      <c r="E77" s="930">
        <f t="shared" si="8"/>
        <v>0</v>
      </c>
      <c r="G77" s="935" t="s">
        <v>78</v>
      </c>
      <c r="H77" s="196" t="s">
        <v>79</v>
      </c>
      <c r="I77" s="323">
        <f t="shared" si="9"/>
        <v>0</v>
      </c>
      <c r="J77" s="606">
        <f t="shared" si="9"/>
        <v>0</v>
      </c>
      <c r="K77" s="606">
        <f t="shared" si="9"/>
        <v>0</v>
      </c>
      <c r="L77" s="323">
        <f t="shared" si="7"/>
        <v>0</v>
      </c>
      <c r="M77" s="606">
        <f>L77-商業運輸マージン!M18</f>
        <v>0</v>
      </c>
    </row>
    <row r="78" spans="1:13">
      <c r="A78" s="146">
        <v>8</v>
      </c>
      <c r="B78" s="596" t="s">
        <v>2141</v>
      </c>
      <c r="C78" s="596">
        <v>0</v>
      </c>
      <c r="D78" s="968">
        <v>-50</v>
      </c>
      <c r="E78" s="930">
        <f t="shared" si="8"/>
        <v>0</v>
      </c>
      <c r="G78" s="935" t="s">
        <v>84</v>
      </c>
      <c r="H78" s="196" t="s">
        <v>85</v>
      </c>
      <c r="I78" s="323">
        <f t="shared" si="9"/>
        <v>0</v>
      </c>
      <c r="J78" s="606">
        <f t="shared" si="9"/>
        <v>0</v>
      </c>
      <c r="K78" s="606">
        <f t="shared" si="9"/>
        <v>0</v>
      </c>
      <c r="L78" s="323">
        <f t="shared" si="7"/>
        <v>0</v>
      </c>
      <c r="M78" s="606">
        <f>L78-商業運輸マージン!M19</f>
        <v>0</v>
      </c>
    </row>
    <row r="79" spans="1:13">
      <c r="B79" s="899" t="s">
        <v>2133</v>
      </c>
      <c r="C79" s="899">
        <f>SUM(C71:C78)</f>
        <v>59</v>
      </c>
      <c r="D79" s="969" t="s">
        <v>2512</v>
      </c>
      <c r="E79" s="970">
        <f>SUM(E71:E78)</f>
        <v>6.2711864406779663</v>
      </c>
      <c r="F79" s="146" t="s">
        <v>588</v>
      </c>
      <c r="G79" s="935" t="s">
        <v>86</v>
      </c>
      <c r="H79" s="196" t="s">
        <v>87</v>
      </c>
      <c r="I79" s="323">
        <f t="shared" si="9"/>
        <v>0</v>
      </c>
      <c r="J79" s="606">
        <f t="shared" si="9"/>
        <v>0</v>
      </c>
      <c r="K79" s="606">
        <f t="shared" si="9"/>
        <v>0</v>
      </c>
      <c r="L79" s="323">
        <f t="shared" si="7"/>
        <v>0</v>
      </c>
      <c r="M79" s="606">
        <f>L79-商業運輸マージン!M20</f>
        <v>0</v>
      </c>
    </row>
    <row r="80" spans="1:13">
      <c r="B80" s="596" t="s">
        <v>2362</v>
      </c>
      <c r="C80" s="971">
        <v>22557</v>
      </c>
      <c r="D80" s="516" t="s">
        <v>2363</v>
      </c>
      <c r="E80" s="972">
        <f>E79/C80</f>
        <v>2.7801509246256002E-4</v>
      </c>
      <c r="G80" s="935" t="s">
        <v>88</v>
      </c>
      <c r="H80" s="196" t="s">
        <v>89</v>
      </c>
      <c r="I80" s="323">
        <f t="shared" si="9"/>
        <v>0</v>
      </c>
      <c r="J80" s="606">
        <f t="shared" si="9"/>
        <v>0</v>
      </c>
      <c r="K80" s="606">
        <f t="shared" si="9"/>
        <v>0</v>
      </c>
      <c r="L80" s="323">
        <f t="shared" si="7"/>
        <v>0</v>
      </c>
      <c r="M80" s="606">
        <f>L80-商業運輸マージン!M21</f>
        <v>0</v>
      </c>
    </row>
    <row r="81" spans="1:13">
      <c r="B81" s="899" t="s">
        <v>2364</v>
      </c>
      <c r="C81" s="899">
        <v>493</v>
      </c>
      <c r="D81" s="580"/>
      <c r="E81" s="910">
        <f>E80*C81</f>
        <v>0.1370614405840421</v>
      </c>
      <c r="G81" s="935" t="s">
        <v>90</v>
      </c>
      <c r="H81" s="196" t="s">
        <v>2476</v>
      </c>
      <c r="I81" s="323">
        <f t="shared" si="9"/>
        <v>0</v>
      </c>
      <c r="J81" s="606">
        <f t="shared" si="9"/>
        <v>0</v>
      </c>
      <c r="K81" s="606">
        <f t="shared" si="9"/>
        <v>0</v>
      </c>
      <c r="L81" s="323">
        <f t="shared" si="7"/>
        <v>0</v>
      </c>
      <c r="M81" s="606">
        <f>L81-商業運輸マージン!M22</f>
        <v>0</v>
      </c>
    </row>
    <row r="82" spans="1:13">
      <c r="G82" s="935" t="s">
        <v>92</v>
      </c>
      <c r="H82" s="196" t="s">
        <v>93</v>
      </c>
      <c r="I82" s="323">
        <f t="shared" si="9"/>
        <v>0</v>
      </c>
      <c r="J82" s="606">
        <f t="shared" si="9"/>
        <v>0</v>
      </c>
      <c r="K82" s="606">
        <f t="shared" si="9"/>
        <v>0</v>
      </c>
      <c r="L82" s="323">
        <f t="shared" si="7"/>
        <v>0</v>
      </c>
      <c r="M82" s="606">
        <f>L82-商業運輸マージン!M23</f>
        <v>0</v>
      </c>
    </row>
    <row r="83" spans="1:13">
      <c r="B83" s="913" t="s">
        <v>2365</v>
      </c>
      <c r="C83" s="518" t="s">
        <v>2513</v>
      </c>
      <c r="D83" s="518" t="s">
        <v>2514</v>
      </c>
      <c r="E83" s="518" t="s">
        <v>2518</v>
      </c>
      <c r="F83" s="518"/>
      <c r="G83" s="935" t="s">
        <v>94</v>
      </c>
      <c r="H83" s="196" t="s">
        <v>95</v>
      </c>
      <c r="I83" s="323">
        <f t="shared" si="9"/>
        <v>0</v>
      </c>
      <c r="J83" s="606">
        <f t="shared" si="9"/>
        <v>0</v>
      </c>
      <c r="K83" s="606">
        <f t="shared" si="9"/>
        <v>0</v>
      </c>
      <c r="L83" s="323">
        <f t="shared" si="7"/>
        <v>0</v>
      </c>
      <c r="M83" s="606">
        <f>L83-商業運輸マージン!M24</f>
        <v>0</v>
      </c>
    </row>
    <row r="84" spans="1:13">
      <c r="A84" s="146">
        <v>1</v>
      </c>
      <c r="B84" s="901" t="s">
        <v>2372</v>
      </c>
      <c r="C84" s="965">
        <v>36</v>
      </c>
      <c r="D84" s="900">
        <f t="shared" ref="D84:D90" si="10">C84/$C$90</f>
        <v>2.1126760563380281E-2</v>
      </c>
      <c r="E84" s="901">
        <v>30</v>
      </c>
      <c r="F84" s="518"/>
      <c r="G84" s="935" t="s">
        <v>98</v>
      </c>
      <c r="H84" s="196" t="s">
        <v>99</v>
      </c>
      <c r="I84" s="323">
        <f t="shared" ref="I84:K93" si="11">I39</f>
        <v>0</v>
      </c>
      <c r="J84" s="606">
        <f t="shared" si="11"/>
        <v>0</v>
      </c>
      <c r="K84" s="606">
        <f t="shared" si="11"/>
        <v>0</v>
      </c>
      <c r="L84" s="323">
        <f t="shared" si="7"/>
        <v>0</v>
      </c>
      <c r="M84" s="606">
        <f>L84-商業運輸マージン!M25</f>
        <v>0</v>
      </c>
    </row>
    <row r="85" spans="1:13">
      <c r="A85" s="146">
        <v>2</v>
      </c>
      <c r="B85" s="596" t="s">
        <v>2371</v>
      </c>
      <c r="C85" s="966">
        <v>231</v>
      </c>
      <c r="D85" s="904">
        <f t="shared" si="10"/>
        <v>0.13556338028169015</v>
      </c>
      <c r="E85" s="596">
        <v>10</v>
      </c>
      <c r="F85" s="518"/>
      <c r="G85" s="937" t="s">
        <v>100</v>
      </c>
      <c r="H85" s="188" t="s">
        <v>101</v>
      </c>
      <c r="I85" s="259">
        <f t="shared" si="11"/>
        <v>8.0185503392838395</v>
      </c>
      <c r="J85" s="668">
        <f>J40*2</f>
        <v>12.041635950346008</v>
      </c>
      <c r="K85" s="668">
        <f>K40*2</f>
        <v>21.949565574183023</v>
      </c>
      <c r="L85" s="259">
        <f t="shared" si="7"/>
        <v>42.009751863812866</v>
      </c>
      <c r="M85" s="608">
        <f>L85-商業運輸マージン!M26</f>
        <v>24.265408376893326</v>
      </c>
    </row>
    <row r="86" spans="1:13">
      <c r="A86" s="146">
        <v>3</v>
      </c>
      <c r="B86" s="741" t="s">
        <v>2370</v>
      </c>
      <c r="C86" s="953">
        <v>399</v>
      </c>
      <c r="D86" s="898">
        <f t="shared" si="10"/>
        <v>0.23415492957746478</v>
      </c>
      <c r="E86" s="741">
        <v>4</v>
      </c>
      <c r="F86" s="518"/>
      <c r="G86" s="935" t="s">
        <v>102</v>
      </c>
      <c r="H86" s="196" t="s">
        <v>103</v>
      </c>
      <c r="I86" s="147">
        <f t="shared" si="11"/>
        <v>0</v>
      </c>
      <c r="J86" s="606">
        <f t="shared" si="11"/>
        <v>0</v>
      </c>
      <c r="K86" s="606">
        <f t="shared" si="11"/>
        <v>0</v>
      </c>
      <c r="L86" s="321">
        <f t="shared" si="7"/>
        <v>0</v>
      </c>
      <c r="M86" s="606">
        <f>L86-商業運輸マージン!M27</f>
        <v>0</v>
      </c>
    </row>
    <row r="87" spans="1:13">
      <c r="A87" s="146">
        <v>4</v>
      </c>
      <c r="B87" s="596" t="s">
        <v>2367</v>
      </c>
      <c r="C87" s="966">
        <v>393</v>
      </c>
      <c r="D87" s="904">
        <f t="shared" si="10"/>
        <v>0.23063380281690141</v>
      </c>
      <c r="E87" s="596">
        <v>2</v>
      </c>
      <c r="F87" s="518"/>
      <c r="G87" s="935" t="s">
        <v>105</v>
      </c>
      <c r="H87" s="196" t="s">
        <v>37</v>
      </c>
      <c r="I87" s="147">
        <f t="shared" si="11"/>
        <v>0</v>
      </c>
      <c r="J87" s="606">
        <f t="shared" si="11"/>
        <v>0</v>
      </c>
      <c r="K87" s="606">
        <f t="shared" si="11"/>
        <v>0</v>
      </c>
      <c r="L87" s="323">
        <f t="shared" si="7"/>
        <v>0</v>
      </c>
      <c r="M87" s="606">
        <f>L87-商業運輸マージン!M28</f>
        <v>0</v>
      </c>
    </row>
    <row r="88" spans="1:13">
      <c r="A88" s="146">
        <v>5</v>
      </c>
      <c r="B88" s="596" t="s">
        <v>2368</v>
      </c>
      <c r="C88" s="966">
        <v>501</v>
      </c>
      <c r="D88" s="904">
        <f t="shared" si="10"/>
        <v>0.29401408450704225</v>
      </c>
      <c r="E88" s="596">
        <v>1</v>
      </c>
      <c r="F88" s="518"/>
      <c r="G88" s="935" t="s">
        <v>107</v>
      </c>
      <c r="H88" s="196" t="s">
        <v>108</v>
      </c>
      <c r="I88" s="147">
        <f t="shared" si="11"/>
        <v>0</v>
      </c>
      <c r="J88" s="606">
        <f t="shared" si="11"/>
        <v>0</v>
      </c>
      <c r="K88" s="606">
        <f t="shared" si="11"/>
        <v>0</v>
      </c>
      <c r="L88" s="323">
        <f t="shared" si="7"/>
        <v>0</v>
      </c>
      <c r="M88" s="606">
        <f>L88-商業運輸マージン!M29</f>
        <v>0</v>
      </c>
    </row>
    <row r="89" spans="1:13">
      <c r="A89" s="146">
        <v>6</v>
      </c>
      <c r="B89" s="907" t="s">
        <v>2369</v>
      </c>
      <c r="C89" s="967">
        <v>144</v>
      </c>
      <c r="D89" s="894">
        <f t="shared" si="10"/>
        <v>8.4507042253521125E-2</v>
      </c>
      <c r="E89" s="907">
        <v>0</v>
      </c>
      <c r="F89" s="518"/>
      <c r="G89" s="935" t="s">
        <v>110</v>
      </c>
      <c r="H89" s="196" t="s">
        <v>2477</v>
      </c>
      <c r="I89" s="147">
        <f t="shared" si="11"/>
        <v>0</v>
      </c>
      <c r="J89" s="606">
        <f t="shared" si="11"/>
        <v>0</v>
      </c>
      <c r="K89" s="606">
        <f t="shared" si="11"/>
        <v>0</v>
      </c>
      <c r="L89" s="323">
        <f t="shared" si="7"/>
        <v>0</v>
      </c>
      <c r="M89" s="606">
        <f>L89-商業運輸マージン!M30</f>
        <v>0</v>
      </c>
    </row>
    <row r="90" spans="1:13">
      <c r="B90" s="899" t="s">
        <v>2366</v>
      </c>
      <c r="C90" s="931">
        <f>SUM(C84:C89)</f>
        <v>1704</v>
      </c>
      <c r="D90" s="910">
        <f t="shared" si="10"/>
        <v>1</v>
      </c>
      <c r="E90" s="895">
        <f>D84*E84+D85*E85+D86*E86+D87*E87+D88*E88+D89*E89</f>
        <v>3.681338028169014</v>
      </c>
      <c r="F90" s="518" t="s">
        <v>2150</v>
      </c>
      <c r="G90" s="939" t="s">
        <v>114</v>
      </c>
      <c r="H90" s="548" t="s">
        <v>2478</v>
      </c>
      <c r="I90" s="147">
        <f t="shared" si="11"/>
        <v>0</v>
      </c>
      <c r="J90" s="888">
        <f t="shared" si="11"/>
        <v>0</v>
      </c>
      <c r="K90" s="606">
        <f t="shared" si="11"/>
        <v>0</v>
      </c>
      <c r="L90" s="323">
        <f t="shared" si="7"/>
        <v>0</v>
      </c>
      <c r="M90" s="667">
        <f>商業運輸マージン!K45</f>
        <v>164.63430275836944</v>
      </c>
    </row>
    <row r="91" spans="1:13">
      <c r="E91" s="147">
        <f>E90*12</f>
        <v>44.176056338028168</v>
      </c>
      <c r="F91" s="518" t="s">
        <v>2520</v>
      </c>
      <c r="G91" s="935" t="s">
        <v>120</v>
      </c>
      <c r="H91" s="196" t="s">
        <v>121</v>
      </c>
      <c r="I91" s="147">
        <f t="shared" si="11"/>
        <v>0</v>
      </c>
      <c r="J91" s="606">
        <f t="shared" si="11"/>
        <v>0</v>
      </c>
      <c r="K91" s="606">
        <f t="shared" si="11"/>
        <v>0</v>
      </c>
      <c r="L91" s="323">
        <f t="shared" si="7"/>
        <v>0</v>
      </c>
      <c r="M91" s="606">
        <f>L91-商業運輸マージン!M32</f>
        <v>0</v>
      </c>
    </row>
    <row r="92" spans="1:13">
      <c r="E92" s="514" t="s">
        <v>2519</v>
      </c>
      <c r="F92" s="146" t="s">
        <v>2519</v>
      </c>
      <c r="G92" s="935" t="s">
        <v>122</v>
      </c>
      <c r="H92" s="196" t="s">
        <v>123</v>
      </c>
      <c r="I92" s="147">
        <f t="shared" si="11"/>
        <v>0</v>
      </c>
      <c r="J92" s="606">
        <f t="shared" si="11"/>
        <v>0</v>
      </c>
      <c r="K92" s="606">
        <f t="shared" si="11"/>
        <v>0</v>
      </c>
      <c r="L92" s="323">
        <f t="shared" si="7"/>
        <v>0</v>
      </c>
      <c r="M92" s="606">
        <f>L92-商業運輸マージン!M33</f>
        <v>0</v>
      </c>
    </row>
    <row r="93" spans="1:13">
      <c r="G93" s="935" t="s">
        <v>127</v>
      </c>
      <c r="H93" s="196" t="s">
        <v>2479</v>
      </c>
      <c r="I93" s="147">
        <f t="shared" si="11"/>
        <v>0</v>
      </c>
      <c r="J93" s="606">
        <f t="shared" si="11"/>
        <v>0</v>
      </c>
      <c r="K93" s="606">
        <f t="shared" si="11"/>
        <v>0</v>
      </c>
      <c r="L93" s="323">
        <f t="shared" si="7"/>
        <v>0</v>
      </c>
      <c r="M93" s="667">
        <f>商業運輸マージン!L45</f>
        <v>15.443353496242363</v>
      </c>
    </row>
    <row r="94" spans="1:13">
      <c r="G94" s="935" t="s">
        <v>129</v>
      </c>
      <c r="H94" s="196" t="s">
        <v>130</v>
      </c>
      <c r="I94" s="147">
        <f t="shared" ref="I94:K103" si="12">I49</f>
        <v>0</v>
      </c>
      <c r="J94" s="606">
        <f t="shared" si="12"/>
        <v>0</v>
      </c>
      <c r="K94" s="606">
        <f t="shared" si="12"/>
        <v>0</v>
      </c>
      <c r="L94" s="323">
        <f t="shared" si="7"/>
        <v>0</v>
      </c>
      <c r="M94" s="606">
        <f>L94-商業運輸マージン!M35</f>
        <v>0</v>
      </c>
    </row>
    <row r="95" spans="1:13">
      <c r="G95" s="935" t="s">
        <v>132</v>
      </c>
      <c r="H95" s="196" t="s">
        <v>133</v>
      </c>
      <c r="I95" s="147">
        <f t="shared" si="12"/>
        <v>0</v>
      </c>
      <c r="J95" s="606">
        <f t="shared" si="12"/>
        <v>0</v>
      </c>
      <c r="K95" s="606">
        <f t="shared" si="12"/>
        <v>0</v>
      </c>
      <c r="L95" s="323">
        <f t="shared" si="7"/>
        <v>0</v>
      </c>
      <c r="M95" s="606">
        <f>L95-商業運輸マージン!M36</f>
        <v>0</v>
      </c>
    </row>
    <row r="96" spans="1:13">
      <c r="G96" s="935" t="s">
        <v>134</v>
      </c>
      <c r="H96" s="196" t="s">
        <v>135</v>
      </c>
      <c r="I96" s="147">
        <f t="shared" si="12"/>
        <v>0</v>
      </c>
      <c r="J96" s="606">
        <f t="shared" si="12"/>
        <v>0</v>
      </c>
      <c r="K96" s="606">
        <f t="shared" si="12"/>
        <v>0</v>
      </c>
      <c r="L96" s="323">
        <f t="shared" si="7"/>
        <v>0</v>
      </c>
      <c r="M96" s="606">
        <f>L96-商業運輸マージン!M37</f>
        <v>0</v>
      </c>
    </row>
    <row r="97" spans="7:13">
      <c r="G97" s="935" t="s">
        <v>136</v>
      </c>
      <c r="H97" s="196" t="s">
        <v>2480</v>
      </c>
      <c r="I97" s="147">
        <f t="shared" si="12"/>
        <v>0</v>
      </c>
      <c r="J97" s="606">
        <f t="shared" si="12"/>
        <v>0</v>
      </c>
      <c r="K97" s="606">
        <f t="shared" si="12"/>
        <v>0</v>
      </c>
      <c r="L97" s="323">
        <f t="shared" si="7"/>
        <v>0</v>
      </c>
      <c r="M97" s="606">
        <f>L97-商業運輸マージン!M38</f>
        <v>0</v>
      </c>
    </row>
    <row r="98" spans="7:13">
      <c r="G98" s="935" t="s">
        <v>138</v>
      </c>
      <c r="H98" s="196" t="s">
        <v>2481</v>
      </c>
      <c r="I98" s="147">
        <f t="shared" si="12"/>
        <v>0</v>
      </c>
      <c r="J98" s="606">
        <f t="shared" si="12"/>
        <v>0</v>
      </c>
      <c r="K98" s="606">
        <f t="shared" si="12"/>
        <v>0</v>
      </c>
      <c r="L98" s="323">
        <f t="shared" si="7"/>
        <v>0</v>
      </c>
      <c r="M98" s="606">
        <f>L98-商業運輸マージン!M39</f>
        <v>0</v>
      </c>
    </row>
    <row r="99" spans="7:13">
      <c r="G99" s="935" t="s">
        <v>140</v>
      </c>
      <c r="H99" s="196" t="s">
        <v>141</v>
      </c>
      <c r="I99" s="147">
        <f t="shared" si="12"/>
        <v>0</v>
      </c>
      <c r="J99" s="606">
        <f t="shared" si="12"/>
        <v>0</v>
      </c>
      <c r="K99" s="606">
        <f t="shared" si="12"/>
        <v>0</v>
      </c>
      <c r="L99" s="323">
        <f t="shared" si="7"/>
        <v>0</v>
      </c>
      <c r="M99" s="606">
        <f>L99-商業運輸マージン!M40</f>
        <v>0</v>
      </c>
    </row>
    <row r="100" spans="7:13">
      <c r="G100" s="935" t="s">
        <v>142</v>
      </c>
      <c r="H100" s="196" t="s">
        <v>240</v>
      </c>
      <c r="I100" s="147">
        <f t="shared" si="12"/>
        <v>10.587190373092001</v>
      </c>
      <c r="J100" s="667">
        <f>J55*2</f>
        <v>15.899019999314246</v>
      </c>
      <c r="K100" s="667">
        <f>K55*2</f>
        <v>28.980828143219838</v>
      </c>
      <c r="L100" s="323">
        <f t="shared" si="7"/>
        <v>55.467038515626086</v>
      </c>
      <c r="M100" s="606">
        <f>L100-商業運輸マージン!M41</f>
        <v>55.465681376664278</v>
      </c>
    </row>
    <row r="101" spans="7:13">
      <c r="G101" s="935" t="s">
        <v>144</v>
      </c>
      <c r="H101" s="196" t="s">
        <v>241</v>
      </c>
      <c r="I101" s="147">
        <f t="shared" si="12"/>
        <v>1.5273062340695871</v>
      </c>
      <c r="J101" s="667">
        <f>J56*2</f>
        <v>2.293589848187259</v>
      </c>
      <c r="K101" s="667">
        <f>K56*2</f>
        <v>4.1807692061658903</v>
      </c>
      <c r="L101" s="259">
        <f t="shared" si="7"/>
        <v>8.0016652884227355</v>
      </c>
      <c r="M101" s="606">
        <f>L101-商業運輸マージン!M42</f>
        <v>8.0016652884227355</v>
      </c>
    </row>
    <row r="102" spans="7:13">
      <c r="G102" s="936" t="s">
        <v>146</v>
      </c>
      <c r="H102" s="186" t="s">
        <v>242</v>
      </c>
      <c r="I102" s="321">
        <f t="shared" si="12"/>
        <v>0</v>
      </c>
      <c r="J102" s="607">
        <f t="shared" si="12"/>
        <v>0</v>
      </c>
      <c r="K102" s="607">
        <f t="shared" si="12"/>
        <v>0</v>
      </c>
      <c r="L102" s="147">
        <f t="shared" si="7"/>
        <v>0</v>
      </c>
      <c r="M102" s="607">
        <f>L102-商業運輸マージン!M43</f>
        <v>0</v>
      </c>
    </row>
    <row r="103" spans="7:13">
      <c r="G103" s="937" t="s">
        <v>148</v>
      </c>
      <c r="H103" s="188" t="s">
        <v>243</v>
      </c>
      <c r="I103" s="259">
        <f t="shared" si="12"/>
        <v>0</v>
      </c>
      <c r="J103" s="608">
        <f t="shared" si="12"/>
        <v>0</v>
      </c>
      <c r="K103" s="608">
        <f t="shared" si="12"/>
        <v>0</v>
      </c>
      <c r="L103" s="147">
        <f t="shared" si="7"/>
        <v>0</v>
      </c>
      <c r="M103" s="608">
        <f>L103-商業運輸マージン!M44</f>
        <v>0</v>
      </c>
    </row>
    <row r="104" spans="7:13">
      <c r="G104" s="940" t="s">
        <v>2108</v>
      </c>
      <c r="H104" s="941" t="s">
        <v>210</v>
      </c>
      <c r="I104" s="260">
        <f>SUM(I64:I103)</f>
        <v>92.299999999999969</v>
      </c>
      <c r="J104" s="892">
        <f>SUM(J64:J103)</f>
        <v>138.60896935096156</v>
      </c>
      <c r="K104" s="892">
        <f>SUM(K64:K103)</f>
        <v>252.65725309121595</v>
      </c>
      <c r="L104" s="260">
        <f>SUM(L64:L103)</f>
        <v>483.56622244217749</v>
      </c>
      <c r="M104" s="892">
        <f>SUM(M64:M103)</f>
        <v>483.56622244217749</v>
      </c>
    </row>
  </sheetData>
  <phoneticPr fontI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4A925-FE60-4BF0-AA40-BFDBD5945F69}">
  <dimension ref="A1:U47"/>
  <sheetViews>
    <sheetView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E47" sqref="E47"/>
    </sheetView>
  </sheetViews>
  <sheetFormatPr defaultColWidth="9" defaultRowHeight="13"/>
  <cols>
    <col min="1" max="1" width="3.25" style="146" customWidth="1"/>
    <col min="2" max="2" width="25.5" style="146" customWidth="1"/>
    <col min="3" max="5" width="11.08203125" style="146" customWidth="1"/>
    <col min="6" max="6" width="10.33203125" style="146" customWidth="1"/>
    <col min="7" max="7" width="5.25" style="146" customWidth="1"/>
    <col min="8" max="8" width="4.25" style="146" customWidth="1"/>
    <col min="9" max="9" width="24.33203125" style="146" customWidth="1"/>
    <col min="10" max="13" width="10.58203125" style="146" customWidth="1"/>
    <col min="14" max="14" width="9" style="146"/>
    <col min="15" max="15" width="12.75" style="146" customWidth="1"/>
    <col min="16" max="16" width="11.75" style="146" customWidth="1"/>
    <col min="17" max="18" width="13.08203125" style="146" customWidth="1"/>
    <col min="19" max="19" width="16.58203125" style="146" customWidth="1"/>
    <col min="20" max="16384" width="9" style="146"/>
  </cols>
  <sheetData>
    <row r="1" spans="1:21" ht="15.75" customHeight="1">
      <c r="A1" s="144" t="s">
        <v>225</v>
      </c>
      <c r="F1" s="584" t="s">
        <v>2</v>
      </c>
      <c r="H1" s="144" t="s">
        <v>2373</v>
      </c>
      <c r="L1" s="584"/>
      <c r="M1" s="584" t="s">
        <v>2</v>
      </c>
    </row>
    <row r="2" spans="1:21" ht="15.75" customHeight="1">
      <c r="A2" s="251"/>
      <c r="B2" s="253"/>
      <c r="C2" s="252" t="s">
        <v>226</v>
      </c>
      <c r="D2" s="513"/>
      <c r="E2" s="252"/>
      <c r="F2" s="740" t="s">
        <v>9</v>
      </c>
      <c r="H2" s="251"/>
      <c r="I2" s="252"/>
      <c r="J2" s="251"/>
      <c r="K2" s="513"/>
      <c r="L2" s="253"/>
      <c r="M2" s="740" t="s">
        <v>9</v>
      </c>
    </row>
    <row r="3" spans="1:21" ht="15.75" customHeight="1">
      <c r="A3" s="512"/>
      <c r="B3" s="599" t="s">
        <v>227</v>
      </c>
      <c r="C3" s="585" t="s">
        <v>2144</v>
      </c>
      <c r="D3" s="586" t="s">
        <v>2145</v>
      </c>
      <c r="E3" s="585" t="s">
        <v>2142</v>
      </c>
      <c r="F3" s="741" t="s">
        <v>149</v>
      </c>
      <c r="H3" s="512"/>
      <c r="I3" s="587" t="s">
        <v>228</v>
      </c>
      <c r="J3" s="749" t="s">
        <v>2144</v>
      </c>
      <c r="K3" s="586" t="s">
        <v>2145</v>
      </c>
      <c r="L3" s="585" t="s">
        <v>2142</v>
      </c>
      <c r="M3" s="741" t="s">
        <v>149</v>
      </c>
      <c r="U3" s="584" t="s">
        <v>226</v>
      </c>
    </row>
    <row r="4" spans="1:21" ht="15.75" customHeight="1">
      <c r="A4" s="508"/>
      <c r="B4" s="600"/>
      <c r="C4" s="589" t="s">
        <v>226</v>
      </c>
      <c r="D4" s="588"/>
      <c r="E4" s="589"/>
      <c r="F4" s="742" t="s">
        <v>229</v>
      </c>
      <c r="H4" s="512"/>
      <c r="I4" s="322"/>
      <c r="J4" s="750" t="s">
        <v>226</v>
      </c>
      <c r="K4" s="588" t="s">
        <v>226</v>
      </c>
      <c r="L4" s="751"/>
      <c r="M4" s="742" t="s">
        <v>230</v>
      </c>
    </row>
    <row r="5" spans="1:21" ht="15" customHeight="1">
      <c r="A5" s="598" t="s">
        <v>22</v>
      </c>
      <c r="B5" s="510" t="s">
        <v>23</v>
      </c>
      <c r="C5" s="55">
        <f>表3_4_5!Q3</f>
        <v>0</v>
      </c>
      <c r="D5" s="591">
        <f>表3_4_5!R3</f>
        <v>0</v>
      </c>
      <c r="E5" s="49">
        <f>表3_4_5!S3</f>
        <v>0</v>
      </c>
      <c r="F5" s="743">
        <f>SUM(C5:E5)</f>
        <v>0</v>
      </c>
      <c r="H5" s="543" t="s">
        <v>22</v>
      </c>
      <c r="I5" s="490" t="s">
        <v>23</v>
      </c>
      <c r="J5" s="55">
        <f>C5</f>
        <v>0</v>
      </c>
      <c r="K5" s="591">
        <f t="shared" ref="K5:L20" si="0">D5</f>
        <v>0</v>
      </c>
      <c r="L5" s="57">
        <f t="shared" si="0"/>
        <v>0</v>
      </c>
      <c r="M5" s="752">
        <f t="shared" ref="M5:M44" si="1">SUM(J5:L5)</f>
        <v>0</v>
      </c>
    </row>
    <row r="6" spans="1:21" ht="15" customHeight="1">
      <c r="A6" s="512" t="s">
        <v>29</v>
      </c>
      <c r="B6" s="510" t="s">
        <v>2473</v>
      </c>
      <c r="C6" s="80">
        <f>表3_4_5!Q4</f>
        <v>0</v>
      </c>
      <c r="D6" s="590">
        <f>表3_4_5!R4</f>
        <v>0</v>
      </c>
      <c r="E6" s="31">
        <f>表3_4_5!S4</f>
        <v>0</v>
      </c>
      <c r="F6" s="744">
        <f t="shared" ref="F6:F44" si="2">SUM(C6:E6)</f>
        <v>0</v>
      </c>
      <c r="H6" s="547" t="s">
        <v>29</v>
      </c>
      <c r="I6" s="153" t="s">
        <v>2473</v>
      </c>
      <c r="J6" s="80">
        <f t="shared" ref="J6:J40" si="3">C6</f>
        <v>0</v>
      </c>
      <c r="K6" s="590">
        <f t="shared" si="0"/>
        <v>0</v>
      </c>
      <c r="L6" s="58">
        <f t="shared" si="0"/>
        <v>0</v>
      </c>
      <c r="M6" s="753">
        <f t="shared" si="1"/>
        <v>0</v>
      </c>
    </row>
    <row r="7" spans="1:21" ht="15" customHeight="1">
      <c r="A7" s="512" t="s">
        <v>34</v>
      </c>
      <c r="B7" s="510" t="s">
        <v>2474</v>
      </c>
      <c r="C7" s="80">
        <f>表3_4_5!Q5</f>
        <v>0</v>
      </c>
      <c r="D7" s="590">
        <f>表3_4_5!R5</f>
        <v>0</v>
      </c>
      <c r="E7" s="31">
        <f>表3_4_5!S5</f>
        <v>0</v>
      </c>
      <c r="F7" s="744">
        <f t="shared" si="2"/>
        <v>0</v>
      </c>
      <c r="H7" s="547" t="s">
        <v>34</v>
      </c>
      <c r="I7" s="153" t="s">
        <v>2474</v>
      </c>
      <c r="J7" s="80">
        <f t="shared" si="3"/>
        <v>0</v>
      </c>
      <c r="K7" s="590">
        <f t="shared" si="0"/>
        <v>0</v>
      </c>
      <c r="L7" s="58">
        <f t="shared" si="0"/>
        <v>0</v>
      </c>
      <c r="M7" s="753">
        <f t="shared" si="1"/>
        <v>0</v>
      </c>
    </row>
    <row r="8" spans="1:21" ht="15" customHeight="1">
      <c r="A8" s="512" t="s">
        <v>39</v>
      </c>
      <c r="B8" s="510" t="s">
        <v>40</v>
      </c>
      <c r="C8" s="80">
        <f>表3_4_5!Q6</f>
        <v>0</v>
      </c>
      <c r="D8" s="590">
        <f>表3_4_5!R6</f>
        <v>0</v>
      </c>
      <c r="E8" s="31">
        <f>表3_4_5!S6</f>
        <v>0</v>
      </c>
      <c r="F8" s="744">
        <f t="shared" si="2"/>
        <v>0</v>
      </c>
      <c r="H8" s="547" t="s">
        <v>39</v>
      </c>
      <c r="I8" s="153" t="s">
        <v>40</v>
      </c>
      <c r="J8" s="80">
        <f t="shared" si="3"/>
        <v>0</v>
      </c>
      <c r="K8" s="590">
        <f t="shared" si="0"/>
        <v>0</v>
      </c>
      <c r="L8" s="58">
        <f t="shared" si="0"/>
        <v>0</v>
      </c>
      <c r="M8" s="753">
        <f t="shared" si="1"/>
        <v>0</v>
      </c>
    </row>
    <row r="9" spans="1:21" ht="15" customHeight="1">
      <c r="A9" s="251" t="s">
        <v>45</v>
      </c>
      <c r="B9" s="513" t="s">
        <v>46</v>
      </c>
      <c r="C9" s="55">
        <f>表3_4_5!Q7</f>
        <v>0</v>
      </c>
      <c r="D9" s="591">
        <f>表3_4_5!R7</f>
        <v>120.42573001919757</v>
      </c>
      <c r="E9" s="49">
        <f>表3_4_5!S7</f>
        <v>10.236187051631795</v>
      </c>
      <c r="F9" s="743">
        <f t="shared" si="2"/>
        <v>130.66191707082936</v>
      </c>
      <c r="H9" s="551" t="s">
        <v>45</v>
      </c>
      <c r="I9" s="490" t="s">
        <v>46</v>
      </c>
      <c r="J9" s="55">
        <f t="shared" si="3"/>
        <v>0</v>
      </c>
      <c r="K9" s="591">
        <f t="shared" si="0"/>
        <v>120.42573001919757</v>
      </c>
      <c r="L9" s="57">
        <f t="shared" si="0"/>
        <v>10.236187051631795</v>
      </c>
      <c r="M9" s="752">
        <f t="shared" si="1"/>
        <v>130.66191707082936</v>
      </c>
    </row>
    <row r="10" spans="1:21" ht="15" customHeight="1">
      <c r="A10" s="512" t="s">
        <v>50</v>
      </c>
      <c r="B10" s="510" t="s">
        <v>51</v>
      </c>
      <c r="C10" s="80">
        <f>表3_4_5!Q8</f>
        <v>0</v>
      </c>
      <c r="D10" s="590">
        <f>表3_4_5!R8</f>
        <v>8.043214013812193</v>
      </c>
      <c r="E10" s="31">
        <f>表3_4_5!S8</f>
        <v>0.68367319117403647</v>
      </c>
      <c r="F10" s="744">
        <f t="shared" si="2"/>
        <v>8.7268872049862303</v>
      </c>
      <c r="H10" s="547" t="s">
        <v>50</v>
      </c>
      <c r="I10" s="153" t="s">
        <v>51</v>
      </c>
      <c r="J10" s="80">
        <f t="shared" si="3"/>
        <v>0</v>
      </c>
      <c r="K10" s="590">
        <f t="shared" si="0"/>
        <v>8.043214013812193</v>
      </c>
      <c r="L10" s="58">
        <f t="shared" si="0"/>
        <v>0.68367319117403647</v>
      </c>
      <c r="M10" s="753">
        <f t="shared" si="1"/>
        <v>8.7268872049862303</v>
      </c>
    </row>
    <row r="11" spans="1:21" ht="15" customHeight="1">
      <c r="A11" s="512" t="s">
        <v>56</v>
      </c>
      <c r="B11" s="510" t="s">
        <v>42</v>
      </c>
      <c r="C11" s="80">
        <f>表3_4_5!Q9</f>
        <v>0</v>
      </c>
      <c r="D11" s="590">
        <f>表3_4_5!R9</f>
        <v>0</v>
      </c>
      <c r="E11" s="31">
        <f>表3_4_5!S9</f>
        <v>0</v>
      </c>
      <c r="F11" s="744">
        <f t="shared" si="2"/>
        <v>0</v>
      </c>
      <c r="H11" s="547" t="s">
        <v>56</v>
      </c>
      <c r="I11" s="153" t="s">
        <v>42</v>
      </c>
      <c r="J11" s="80">
        <f t="shared" si="3"/>
        <v>0</v>
      </c>
      <c r="K11" s="590">
        <f t="shared" si="0"/>
        <v>0</v>
      </c>
      <c r="L11" s="58">
        <f t="shared" si="0"/>
        <v>0</v>
      </c>
      <c r="M11" s="753">
        <f t="shared" si="1"/>
        <v>0</v>
      </c>
    </row>
    <row r="12" spans="1:21" ht="15" customHeight="1">
      <c r="A12" s="512" t="s">
        <v>59</v>
      </c>
      <c r="B12" s="510" t="s">
        <v>60</v>
      </c>
      <c r="C12" s="80">
        <f>表3_4_5!Q10</f>
        <v>0</v>
      </c>
      <c r="D12" s="590">
        <f>表3_4_5!R10</f>
        <v>0</v>
      </c>
      <c r="E12" s="31">
        <f>表3_4_5!S10</f>
        <v>0</v>
      </c>
      <c r="F12" s="744">
        <f t="shared" si="2"/>
        <v>0</v>
      </c>
      <c r="H12" s="547" t="s">
        <v>59</v>
      </c>
      <c r="I12" s="153" t="s">
        <v>60</v>
      </c>
      <c r="J12" s="80">
        <f t="shared" si="3"/>
        <v>0</v>
      </c>
      <c r="K12" s="590">
        <f t="shared" si="0"/>
        <v>0</v>
      </c>
      <c r="L12" s="58">
        <f t="shared" si="0"/>
        <v>0</v>
      </c>
      <c r="M12" s="753">
        <f t="shared" si="1"/>
        <v>0</v>
      </c>
      <c r="O12" s="518"/>
      <c r="P12" s="518"/>
      <c r="Q12" s="518"/>
      <c r="R12" s="518"/>
      <c r="S12" s="518"/>
    </row>
    <row r="13" spans="1:21" ht="15.75" customHeight="1">
      <c r="A13" s="512" t="s">
        <v>63</v>
      </c>
      <c r="B13" s="510" t="s">
        <v>64</v>
      </c>
      <c r="C13" s="80">
        <f>表3_4_5!Q11</f>
        <v>0</v>
      </c>
      <c r="D13" s="590">
        <f>表3_4_5!R11</f>
        <v>0</v>
      </c>
      <c r="E13" s="31">
        <f>表3_4_5!S11</f>
        <v>0</v>
      </c>
      <c r="F13" s="744">
        <f t="shared" si="2"/>
        <v>0</v>
      </c>
      <c r="H13" s="547" t="s">
        <v>63</v>
      </c>
      <c r="I13" s="153" t="s">
        <v>64</v>
      </c>
      <c r="J13" s="80">
        <f t="shared" si="3"/>
        <v>0</v>
      </c>
      <c r="K13" s="590">
        <f t="shared" si="0"/>
        <v>0</v>
      </c>
      <c r="L13" s="58">
        <f t="shared" si="0"/>
        <v>0</v>
      </c>
      <c r="M13" s="753">
        <f t="shared" si="1"/>
        <v>0</v>
      </c>
      <c r="O13" s="322"/>
      <c r="P13" s="322"/>
      <c r="Q13" s="322"/>
      <c r="R13" s="322"/>
      <c r="S13" s="322"/>
    </row>
    <row r="14" spans="1:21" ht="15.75" customHeight="1">
      <c r="A14" s="512" t="s">
        <v>68</v>
      </c>
      <c r="B14" s="510" t="s">
        <v>2475</v>
      </c>
      <c r="C14" s="80">
        <f>表3_4_5!Q12</f>
        <v>0</v>
      </c>
      <c r="D14" s="590">
        <f>表3_4_5!R12</f>
        <v>0</v>
      </c>
      <c r="E14" s="31">
        <f>表3_4_5!S12</f>
        <v>0</v>
      </c>
      <c r="F14" s="744">
        <f t="shared" si="2"/>
        <v>0</v>
      </c>
      <c r="H14" s="547" t="s">
        <v>68</v>
      </c>
      <c r="I14" s="153" t="s">
        <v>2475</v>
      </c>
      <c r="J14" s="80">
        <f t="shared" si="3"/>
        <v>0</v>
      </c>
      <c r="K14" s="590">
        <f t="shared" si="0"/>
        <v>0</v>
      </c>
      <c r="L14" s="58">
        <f t="shared" si="0"/>
        <v>0</v>
      </c>
      <c r="M14" s="753">
        <f t="shared" si="1"/>
        <v>0</v>
      </c>
      <c r="O14" s="145"/>
      <c r="P14" s="516"/>
      <c r="Q14" s="516"/>
      <c r="R14" s="516"/>
      <c r="S14" s="516"/>
    </row>
    <row r="15" spans="1:21" ht="15.75" customHeight="1">
      <c r="A15" s="512" t="s">
        <v>70</v>
      </c>
      <c r="B15" s="510" t="s">
        <v>71</v>
      </c>
      <c r="C15" s="80">
        <f>表3_4_5!Q13</f>
        <v>0</v>
      </c>
      <c r="D15" s="590">
        <f>表3_4_5!R13</f>
        <v>0</v>
      </c>
      <c r="E15" s="31">
        <f>表3_4_5!S13</f>
        <v>0</v>
      </c>
      <c r="F15" s="744">
        <f t="shared" si="2"/>
        <v>0</v>
      </c>
      <c r="H15" s="547" t="s">
        <v>70</v>
      </c>
      <c r="I15" s="153" t="s">
        <v>71</v>
      </c>
      <c r="J15" s="80">
        <f t="shared" si="3"/>
        <v>0</v>
      </c>
      <c r="K15" s="590">
        <f t="shared" si="0"/>
        <v>0</v>
      </c>
      <c r="L15" s="58">
        <f t="shared" si="0"/>
        <v>0</v>
      </c>
      <c r="M15" s="753">
        <f t="shared" si="1"/>
        <v>0</v>
      </c>
      <c r="O15" s="1041"/>
      <c r="P15" s="1041"/>
      <c r="Q15" s="592"/>
      <c r="R15" s="592"/>
      <c r="S15" s="592"/>
    </row>
    <row r="16" spans="1:21" ht="15.75" customHeight="1">
      <c r="A16" s="512" t="s">
        <v>72</v>
      </c>
      <c r="B16" s="510" t="s">
        <v>73</v>
      </c>
      <c r="C16" s="80">
        <f>表3_4_5!Q14</f>
        <v>0</v>
      </c>
      <c r="D16" s="590">
        <f>表3_4_5!R14</f>
        <v>0</v>
      </c>
      <c r="E16" s="31">
        <f>表3_4_5!S14</f>
        <v>0</v>
      </c>
      <c r="F16" s="744">
        <f t="shared" si="2"/>
        <v>0</v>
      </c>
      <c r="H16" s="547" t="s">
        <v>72</v>
      </c>
      <c r="I16" s="153" t="s">
        <v>73</v>
      </c>
      <c r="J16" s="80">
        <f t="shared" si="3"/>
        <v>0</v>
      </c>
      <c r="K16" s="590">
        <f t="shared" si="0"/>
        <v>0</v>
      </c>
      <c r="L16" s="58">
        <f t="shared" si="0"/>
        <v>0</v>
      </c>
      <c r="M16" s="753">
        <f t="shared" si="1"/>
        <v>0</v>
      </c>
      <c r="O16" s="1041"/>
      <c r="P16" s="1041"/>
      <c r="Q16" s="593"/>
      <c r="R16" s="593"/>
      <c r="S16" s="516"/>
    </row>
    <row r="17" spans="1:19" ht="15.75" customHeight="1">
      <c r="A17" s="512" t="s">
        <v>74</v>
      </c>
      <c r="B17" s="510" t="s">
        <v>75</v>
      </c>
      <c r="C17" s="80">
        <f>表3_4_5!Q15</f>
        <v>0</v>
      </c>
      <c r="D17" s="590">
        <f>表3_4_5!R15</f>
        <v>0</v>
      </c>
      <c r="E17" s="31">
        <f>表3_4_5!S15</f>
        <v>0</v>
      </c>
      <c r="F17" s="744">
        <f t="shared" si="2"/>
        <v>0</v>
      </c>
      <c r="H17" s="547" t="s">
        <v>74</v>
      </c>
      <c r="I17" s="153" t="s">
        <v>75</v>
      </c>
      <c r="J17" s="80">
        <f t="shared" si="3"/>
        <v>0</v>
      </c>
      <c r="K17" s="590">
        <f t="shared" si="0"/>
        <v>0</v>
      </c>
      <c r="L17" s="58">
        <f t="shared" si="0"/>
        <v>0</v>
      </c>
      <c r="M17" s="753">
        <f t="shared" si="1"/>
        <v>0</v>
      </c>
      <c r="O17" s="592"/>
      <c r="P17" s="592"/>
      <c r="Q17" s="593"/>
      <c r="R17" s="593"/>
      <c r="S17" s="516"/>
    </row>
    <row r="18" spans="1:19" ht="15.75" customHeight="1">
      <c r="A18" s="512" t="s">
        <v>78</v>
      </c>
      <c r="B18" s="510" t="s">
        <v>79</v>
      </c>
      <c r="C18" s="80">
        <f>表3_4_5!Q16</f>
        <v>0</v>
      </c>
      <c r="D18" s="590">
        <f>表3_4_5!R16</f>
        <v>0</v>
      </c>
      <c r="E18" s="31">
        <f>表3_4_5!S16</f>
        <v>0</v>
      </c>
      <c r="F18" s="744">
        <f t="shared" si="2"/>
        <v>0</v>
      </c>
      <c r="H18" s="547" t="s">
        <v>78</v>
      </c>
      <c r="I18" s="153" t="s">
        <v>79</v>
      </c>
      <c r="J18" s="80">
        <f t="shared" si="3"/>
        <v>0</v>
      </c>
      <c r="K18" s="590">
        <f t="shared" si="0"/>
        <v>0</v>
      </c>
      <c r="L18" s="58">
        <f t="shared" si="0"/>
        <v>0</v>
      </c>
      <c r="M18" s="753">
        <f t="shared" si="1"/>
        <v>0</v>
      </c>
      <c r="O18" s="516"/>
      <c r="P18" s="592"/>
      <c r="Q18" s="593"/>
      <c r="R18" s="593"/>
      <c r="S18" s="516"/>
    </row>
    <row r="19" spans="1:19" ht="15.75" customHeight="1">
      <c r="A19" s="512" t="s">
        <v>84</v>
      </c>
      <c r="B19" s="510" t="s">
        <v>85</v>
      </c>
      <c r="C19" s="80">
        <f>表3_4_5!Q17</f>
        <v>0</v>
      </c>
      <c r="D19" s="590">
        <f>表3_4_5!R17</f>
        <v>0</v>
      </c>
      <c r="E19" s="31">
        <f>表3_4_5!S17</f>
        <v>0</v>
      </c>
      <c r="F19" s="744">
        <f t="shared" si="2"/>
        <v>0</v>
      </c>
      <c r="H19" s="547" t="s">
        <v>84</v>
      </c>
      <c r="I19" s="153" t="s">
        <v>85</v>
      </c>
      <c r="J19" s="80">
        <f t="shared" si="3"/>
        <v>0</v>
      </c>
      <c r="K19" s="590">
        <f t="shared" si="0"/>
        <v>0</v>
      </c>
      <c r="L19" s="58">
        <f t="shared" si="0"/>
        <v>0</v>
      </c>
      <c r="M19" s="753">
        <f t="shared" si="1"/>
        <v>0</v>
      </c>
      <c r="O19" s="516"/>
      <c r="P19" s="592"/>
      <c r="Q19" s="593"/>
      <c r="R19" s="593"/>
      <c r="S19" s="516"/>
    </row>
    <row r="20" spans="1:19" ht="15.75" customHeight="1">
      <c r="A20" s="512" t="s">
        <v>86</v>
      </c>
      <c r="B20" s="510" t="s">
        <v>87</v>
      </c>
      <c r="C20" s="80">
        <f>表3_4_5!Q18</f>
        <v>0</v>
      </c>
      <c r="D20" s="590">
        <f>表3_4_5!R18</f>
        <v>0</v>
      </c>
      <c r="E20" s="31">
        <f>表3_4_5!S18</f>
        <v>0</v>
      </c>
      <c r="F20" s="744">
        <f t="shared" si="2"/>
        <v>0</v>
      </c>
      <c r="H20" s="547" t="s">
        <v>86</v>
      </c>
      <c r="I20" s="153" t="s">
        <v>87</v>
      </c>
      <c r="J20" s="80">
        <f t="shared" si="3"/>
        <v>0</v>
      </c>
      <c r="K20" s="590">
        <f t="shared" si="0"/>
        <v>0</v>
      </c>
      <c r="L20" s="58">
        <f t="shared" si="0"/>
        <v>0</v>
      </c>
      <c r="M20" s="753">
        <f t="shared" si="1"/>
        <v>0</v>
      </c>
      <c r="O20" s="1041"/>
      <c r="P20" s="1041"/>
      <c r="Q20" s="593"/>
      <c r="R20" s="593"/>
      <c r="S20" s="516"/>
    </row>
    <row r="21" spans="1:19">
      <c r="A21" s="512" t="s">
        <v>88</v>
      </c>
      <c r="B21" s="510" t="s">
        <v>89</v>
      </c>
      <c r="C21" s="80">
        <f>表3_4_5!Q19</f>
        <v>0</v>
      </c>
      <c r="D21" s="590">
        <f>表3_4_5!R19</f>
        <v>0</v>
      </c>
      <c r="E21" s="31">
        <f>表3_4_5!S19</f>
        <v>0</v>
      </c>
      <c r="F21" s="744">
        <f t="shared" si="2"/>
        <v>0</v>
      </c>
      <c r="H21" s="547" t="s">
        <v>88</v>
      </c>
      <c r="I21" s="153" t="s">
        <v>89</v>
      </c>
      <c r="J21" s="80">
        <f t="shared" si="3"/>
        <v>0</v>
      </c>
      <c r="K21" s="590">
        <f t="shared" ref="K21:K40" si="4">D21</f>
        <v>0</v>
      </c>
      <c r="L21" s="58">
        <f t="shared" ref="L21:L40" si="5">E21</f>
        <v>0</v>
      </c>
      <c r="M21" s="753">
        <f t="shared" si="1"/>
        <v>0</v>
      </c>
      <c r="O21" s="322"/>
      <c r="P21" s="322"/>
      <c r="Q21" s="322"/>
      <c r="R21" s="322"/>
      <c r="S21" s="322"/>
    </row>
    <row r="22" spans="1:19">
      <c r="A22" s="512" t="s">
        <v>90</v>
      </c>
      <c r="B22" s="510" t="s">
        <v>2476</v>
      </c>
      <c r="C22" s="80">
        <f>表3_4_5!Q20</f>
        <v>0</v>
      </c>
      <c r="D22" s="590">
        <f>表3_4_5!R20</f>
        <v>0</v>
      </c>
      <c r="E22" s="31">
        <f>表3_4_5!S20</f>
        <v>0</v>
      </c>
      <c r="F22" s="744">
        <f t="shared" si="2"/>
        <v>0</v>
      </c>
      <c r="H22" s="547" t="s">
        <v>90</v>
      </c>
      <c r="I22" s="153" t="s">
        <v>2476</v>
      </c>
      <c r="J22" s="80">
        <f t="shared" si="3"/>
        <v>0</v>
      </c>
      <c r="K22" s="590">
        <f t="shared" si="4"/>
        <v>0</v>
      </c>
      <c r="L22" s="58">
        <f t="shared" si="5"/>
        <v>0</v>
      </c>
      <c r="M22" s="753">
        <f t="shared" si="1"/>
        <v>0</v>
      </c>
      <c r="O22" s="322"/>
      <c r="P22" s="322"/>
      <c r="Q22" s="322"/>
      <c r="R22" s="322"/>
      <c r="S22" s="322"/>
    </row>
    <row r="23" spans="1:19">
      <c r="A23" s="512" t="s">
        <v>92</v>
      </c>
      <c r="B23" s="510" t="s">
        <v>93</v>
      </c>
      <c r="C23" s="80">
        <f>表3_4_5!Q21</f>
        <v>0</v>
      </c>
      <c r="D23" s="590">
        <f>表3_4_5!R21</f>
        <v>0</v>
      </c>
      <c r="E23" s="31">
        <f>表3_4_5!S21</f>
        <v>0</v>
      </c>
      <c r="F23" s="744">
        <f t="shared" si="2"/>
        <v>0</v>
      </c>
      <c r="H23" s="547" t="s">
        <v>92</v>
      </c>
      <c r="I23" s="153" t="s">
        <v>93</v>
      </c>
      <c r="J23" s="80">
        <f t="shared" si="3"/>
        <v>0</v>
      </c>
      <c r="K23" s="590">
        <f t="shared" si="4"/>
        <v>0</v>
      </c>
      <c r="L23" s="58">
        <f t="shared" si="5"/>
        <v>0</v>
      </c>
      <c r="M23" s="753">
        <f t="shared" si="1"/>
        <v>0</v>
      </c>
    </row>
    <row r="24" spans="1:19">
      <c r="A24" s="512" t="s">
        <v>94</v>
      </c>
      <c r="B24" s="510" t="s">
        <v>95</v>
      </c>
      <c r="C24" s="80">
        <f>表3_4_5!Q22</f>
        <v>0</v>
      </c>
      <c r="D24" s="590">
        <f>表3_4_5!R22</f>
        <v>0</v>
      </c>
      <c r="E24" s="31">
        <f>表3_4_5!S22</f>
        <v>10.575000000000001</v>
      </c>
      <c r="F24" s="744">
        <f t="shared" si="2"/>
        <v>10.575000000000001</v>
      </c>
      <c r="H24" s="547" t="s">
        <v>94</v>
      </c>
      <c r="I24" s="153" t="s">
        <v>95</v>
      </c>
      <c r="J24" s="80">
        <f t="shared" si="3"/>
        <v>0</v>
      </c>
      <c r="K24" s="590">
        <f t="shared" si="4"/>
        <v>0</v>
      </c>
      <c r="L24" s="58">
        <f t="shared" si="5"/>
        <v>10.575000000000001</v>
      </c>
      <c r="M24" s="753">
        <f t="shared" si="1"/>
        <v>10.575000000000001</v>
      </c>
    </row>
    <row r="25" spans="1:19">
      <c r="A25" s="512" t="s">
        <v>98</v>
      </c>
      <c r="B25" s="510" t="s">
        <v>99</v>
      </c>
      <c r="C25" s="80">
        <f>表3_4_5!Q23</f>
        <v>0</v>
      </c>
      <c r="D25" s="590">
        <f>表3_4_5!R23</f>
        <v>0</v>
      </c>
      <c r="E25" s="31">
        <f>表3_4_5!S23</f>
        <v>0</v>
      </c>
      <c r="F25" s="744">
        <f t="shared" si="2"/>
        <v>0</v>
      </c>
      <c r="H25" s="547" t="s">
        <v>98</v>
      </c>
      <c r="I25" s="153" t="s">
        <v>99</v>
      </c>
      <c r="J25" s="80">
        <f t="shared" si="3"/>
        <v>0</v>
      </c>
      <c r="K25" s="590">
        <f t="shared" si="4"/>
        <v>0</v>
      </c>
      <c r="L25" s="58">
        <f t="shared" si="5"/>
        <v>0</v>
      </c>
      <c r="M25" s="753">
        <f t="shared" si="1"/>
        <v>0</v>
      </c>
    </row>
    <row r="26" spans="1:19">
      <c r="A26" s="508" t="s">
        <v>100</v>
      </c>
      <c r="B26" s="509" t="s">
        <v>101</v>
      </c>
      <c r="C26" s="53">
        <f>表3_4_5!Q24</f>
        <v>0</v>
      </c>
      <c r="D26" s="594">
        <f>表3_4_5!R24</f>
        <v>14.448516469416173</v>
      </c>
      <c r="E26" s="50">
        <f>表3_4_5!S24</f>
        <v>1.2281238999003747</v>
      </c>
      <c r="F26" s="745">
        <f t="shared" si="2"/>
        <v>15.676640369316548</v>
      </c>
      <c r="H26" s="552" t="s">
        <v>100</v>
      </c>
      <c r="I26" s="492" t="s">
        <v>101</v>
      </c>
      <c r="J26" s="53">
        <f t="shared" si="3"/>
        <v>0</v>
      </c>
      <c r="K26" s="594">
        <f t="shared" si="4"/>
        <v>14.448516469416173</v>
      </c>
      <c r="L26" s="81">
        <f t="shared" si="5"/>
        <v>1.2281238999003747</v>
      </c>
      <c r="M26" s="754">
        <f t="shared" si="1"/>
        <v>15.676640369316548</v>
      </c>
    </row>
    <row r="27" spans="1:19">
      <c r="A27" s="512" t="s">
        <v>102</v>
      </c>
      <c r="B27" s="510" t="s">
        <v>103</v>
      </c>
      <c r="C27" s="80">
        <f>表3_4_5!Q25</f>
        <v>0</v>
      </c>
      <c r="D27" s="590">
        <f>表3_4_5!R25</f>
        <v>0</v>
      </c>
      <c r="E27" s="31">
        <f>表3_4_5!S25</f>
        <v>0</v>
      </c>
      <c r="F27" s="744">
        <f t="shared" si="2"/>
        <v>0</v>
      </c>
      <c r="H27" s="547" t="s">
        <v>102</v>
      </c>
      <c r="I27" s="153" t="s">
        <v>103</v>
      </c>
      <c r="J27" s="80">
        <f t="shared" si="3"/>
        <v>0</v>
      </c>
      <c r="K27" s="590">
        <f t="shared" si="4"/>
        <v>0</v>
      </c>
      <c r="L27" s="58">
        <f t="shared" si="5"/>
        <v>0</v>
      </c>
      <c r="M27" s="753">
        <f t="shared" si="1"/>
        <v>0</v>
      </c>
    </row>
    <row r="28" spans="1:19">
      <c r="A28" s="512" t="s">
        <v>105</v>
      </c>
      <c r="B28" s="510" t="s">
        <v>37</v>
      </c>
      <c r="C28" s="80">
        <f>表3_4_5!Q26</f>
        <v>0</v>
      </c>
      <c r="D28" s="590">
        <f>表3_4_5!R26</f>
        <v>0</v>
      </c>
      <c r="E28" s="31">
        <f>表3_4_5!S26</f>
        <v>0</v>
      </c>
      <c r="F28" s="744">
        <f t="shared" si="2"/>
        <v>0</v>
      </c>
      <c r="H28" s="547" t="s">
        <v>105</v>
      </c>
      <c r="I28" s="153" t="s">
        <v>37</v>
      </c>
      <c r="J28" s="80">
        <f t="shared" si="3"/>
        <v>0</v>
      </c>
      <c r="K28" s="590">
        <f t="shared" si="4"/>
        <v>0</v>
      </c>
      <c r="L28" s="58">
        <f t="shared" si="5"/>
        <v>0</v>
      </c>
      <c r="M28" s="753">
        <f t="shared" si="1"/>
        <v>0</v>
      </c>
    </row>
    <row r="29" spans="1:19">
      <c r="A29" s="512" t="s">
        <v>107</v>
      </c>
      <c r="B29" s="510" t="s">
        <v>108</v>
      </c>
      <c r="C29" s="80">
        <f>表3_4_5!Q27</f>
        <v>0</v>
      </c>
      <c r="D29" s="590">
        <f>表3_4_5!R27</f>
        <v>0</v>
      </c>
      <c r="E29" s="31">
        <f>表3_4_5!S27</f>
        <v>0</v>
      </c>
      <c r="F29" s="744">
        <f t="shared" si="2"/>
        <v>0</v>
      </c>
      <c r="H29" s="547" t="s">
        <v>107</v>
      </c>
      <c r="I29" s="153" t="s">
        <v>108</v>
      </c>
      <c r="J29" s="80">
        <f t="shared" si="3"/>
        <v>0</v>
      </c>
      <c r="K29" s="590">
        <f t="shared" si="4"/>
        <v>0</v>
      </c>
      <c r="L29" s="58">
        <f t="shared" si="5"/>
        <v>0</v>
      </c>
      <c r="M29" s="753">
        <f t="shared" si="1"/>
        <v>0</v>
      </c>
    </row>
    <row r="30" spans="1:19">
      <c r="A30" s="512" t="s">
        <v>110</v>
      </c>
      <c r="B30" s="510" t="s">
        <v>2477</v>
      </c>
      <c r="C30" s="80">
        <f>表3_4_5!Q28</f>
        <v>0</v>
      </c>
      <c r="D30" s="590">
        <f>表3_4_5!R28</f>
        <v>0</v>
      </c>
      <c r="E30" s="31">
        <f>表3_4_5!S28</f>
        <v>0</v>
      </c>
      <c r="F30" s="744">
        <f t="shared" si="2"/>
        <v>0</v>
      </c>
      <c r="H30" s="547" t="s">
        <v>110</v>
      </c>
      <c r="I30" s="153" t="s">
        <v>2477</v>
      </c>
      <c r="J30" s="80">
        <f t="shared" si="3"/>
        <v>0</v>
      </c>
      <c r="K30" s="590">
        <f t="shared" si="4"/>
        <v>0</v>
      </c>
      <c r="L30" s="58">
        <f t="shared" si="5"/>
        <v>0</v>
      </c>
      <c r="M30" s="753">
        <f t="shared" si="1"/>
        <v>0</v>
      </c>
    </row>
    <row r="31" spans="1:19">
      <c r="A31" s="512" t="s">
        <v>114</v>
      </c>
      <c r="B31" s="510" t="s">
        <v>2478</v>
      </c>
      <c r="C31" s="80">
        <f>表3_4_5!Q29</f>
        <v>0</v>
      </c>
      <c r="D31" s="590">
        <f>表3_4_5!R29</f>
        <v>98.029318027067717</v>
      </c>
      <c r="E31" s="31">
        <f>表3_4_5!S29</f>
        <v>0</v>
      </c>
      <c r="F31" s="744">
        <f t="shared" si="2"/>
        <v>98.029318027067717</v>
      </c>
      <c r="H31" s="547" t="s">
        <v>114</v>
      </c>
      <c r="I31" s="153" t="s">
        <v>2478</v>
      </c>
      <c r="J31" s="80">
        <f t="shared" si="3"/>
        <v>0</v>
      </c>
      <c r="K31" s="590">
        <f t="shared" si="4"/>
        <v>98.029318027067717</v>
      </c>
      <c r="L31" s="58">
        <f t="shared" si="5"/>
        <v>0</v>
      </c>
      <c r="M31" s="753">
        <f t="shared" si="1"/>
        <v>98.029318027067717</v>
      </c>
    </row>
    <row r="32" spans="1:19">
      <c r="A32" s="512" t="s">
        <v>120</v>
      </c>
      <c r="B32" s="510" t="s">
        <v>121</v>
      </c>
      <c r="C32" s="80">
        <f>表3_4_5!Q30</f>
        <v>0.72095100000000012</v>
      </c>
      <c r="D32" s="590">
        <f>表3_4_5!R30</f>
        <v>0</v>
      </c>
      <c r="E32" s="31">
        <f>表3_4_5!S30</f>
        <v>0</v>
      </c>
      <c r="F32" s="744">
        <f t="shared" si="2"/>
        <v>0.72095100000000012</v>
      </c>
      <c r="H32" s="547" t="s">
        <v>120</v>
      </c>
      <c r="I32" s="153" t="s">
        <v>121</v>
      </c>
      <c r="J32" s="80">
        <f t="shared" si="3"/>
        <v>0.72095100000000012</v>
      </c>
      <c r="K32" s="590">
        <f t="shared" si="4"/>
        <v>0</v>
      </c>
      <c r="L32" s="58">
        <f t="shared" si="5"/>
        <v>0</v>
      </c>
      <c r="M32" s="753">
        <f t="shared" si="1"/>
        <v>0.72095100000000012</v>
      </c>
    </row>
    <row r="33" spans="1:13">
      <c r="A33" s="512" t="s">
        <v>122</v>
      </c>
      <c r="B33" s="510" t="s">
        <v>123</v>
      </c>
      <c r="C33" s="80">
        <f>表3_4_5!Q31</f>
        <v>0</v>
      </c>
      <c r="D33" s="590">
        <f>表3_4_5!R31</f>
        <v>0</v>
      </c>
      <c r="E33" s="31">
        <f>表3_4_5!S31</f>
        <v>0</v>
      </c>
      <c r="F33" s="744">
        <f t="shared" si="2"/>
        <v>0</v>
      </c>
      <c r="H33" s="547" t="s">
        <v>122</v>
      </c>
      <c r="I33" s="153" t="s">
        <v>123</v>
      </c>
      <c r="J33" s="80">
        <f t="shared" si="3"/>
        <v>0</v>
      </c>
      <c r="K33" s="590">
        <f t="shared" si="4"/>
        <v>0</v>
      </c>
      <c r="L33" s="58">
        <f t="shared" si="5"/>
        <v>0</v>
      </c>
      <c r="M33" s="753">
        <f t="shared" si="1"/>
        <v>0</v>
      </c>
    </row>
    <row r="34" spans="1:13">
      <c r="A34" s="512" t="s">
        <v>127</v>
      </c>
      <c r="B34" s="510" t="s">
        <v>2479</v>
      </c>
      <c r="C34" s="80">
        <f>表3_4_5!Q32</f>
        <v>0</v>
      </c>
      <c r="D34" s="590">
        <f>表3_4_5!R32</f>
        <v>9.1955405764343929</v>
      </c>
      <c r="E34" s="31">
        <f>表3_4_5!S32</f>
        <v>0</v>
      </c>
      <c r="F34" s="744">
        <f t="shared" si="2"/>
        <v>9.1955405764343929</v>
      </c>
      <c r="H34" s="547" t="s">
        <v>127</v>
      </c>
      <c r="I34" s="153" t="s">
        <v>2479</v>
      </c>
      <c r="J34" s="80">
        <f t="shared" si="3"/>
        <v>0</v>
      </c>
      <c r="K34" s="590">
        <f t="shared" si="4"/>
        <v>9.1955405764343929</v>
      </c>
      <c r="L34" s="58">
        <f t="shared" si="5"/>
        <v>0</v>
      </c>
      <c r="M34" s="753">
        <f t="shared" si="1"/>
        <v>9.1955405764343929</v>
      </c>
    </row>
    <row r="35" spans="1:13">
      <c r="A35" s="512" t="s">
        <v>129</v>
      </c>
      <c r="B35" s="510" t="s">
        <v>130</v>
      </c>
      <c r="C35" s="80">
        <f>表3_4_5!Q33</f>
        <v>0</v>
      </c>
      <c r="D35" s="590">
        <f>表3_4_5!R33</f>
        <v>0</v>
      </c>
      <c r="E35" s="31">
        <f>表3_4_5!S33</f>
        <v>2.1150000000000002</v>
      </c>
      <c r="F35" s="744">
        <f t="shared" si="2"/>
        <v>2.1150000000000002</v>
      </c>
      <c r="H35" s="547" t="s">
        <v>129</v>
      </c>
      <c r="I35" s="153" t="s">
        <v>130</v>
      </c>
      <c r="J35" s="80">
        <f t="shared" si="3"/>
        <v>0</v>
      </c>
      <c r="K35" s="590">
        <f t="shared" si="4"/>
        <v>0</v>
      </c>
      <c r="L35" s="58">
        <f t="shared" si="5"/>
        <v>2.1150000000000002</v>
      </c>
      <c r="M35" s="753">
        <f t="shared" si="1"/>
        <v>2.1150000000000002</v>
      </c>
    </row>
    <row r="36" spans="1:13">
      <c r="A36" s="512" t="s">
        <v>132</v>
      </c>
      <c r="B36" s="510" t="s">
        <v>133</v>
      </c>
      <c r="C36" s="80">
        <f>表3_4_5!Q34</f>
        <v>0</v>
      </c>
      <c r="D36" s="590">
        <f>表3_4_5!R34</f>
        <v>0</v>
      </c>
      <c r="E36" s="31">
        <f>表3_4_5!S34</f>
        <v>0</v>
      </c>
      <c r="F36" s="744">
        <f t="shared" si="2"/>
        <v>0</v>
      </c>
      <c r="H36" s="547" t="s">
        <v>132</v>
      </c>
      <c r="I36" s="153" t="s">
        <v>133</v>
      </c>
      <c r="J36" s="80">
        <f t="shared" si="3"/>
        <v>0</v>
      </c>
      <c r="K36" s="590">
        <f t="shared" si="4"/>
        <v>0</v>
      </c>
      <c r="L36" s="58">
        <f t="shared" si="5"/>
        <v>0</v>
      </c>
      <c r="M36" s="753">
        <f t="shared" si="1"/>
        <v>0</v>
      </c>
    </row>
    <row r="37" spans="1:13">
      <c r="A37" s="512" t="s">
        <v>134</v>
      </c>
      <c r="B37" s="510" t="s">
        <v>135</v>
      </c>
      <c r="C37" s="80">
        <f>表3_4_5!Q35</f>
        <v>0</v>
      </c>
      <c r="D37" s="590">
        <f>表3_4_5!R35</f>
        <v>0</v>
      </c>
      <c r="E37" s="31">
        <f>表3_4_5!S35</f>
        <v>0</v>
      </c>
      <c r="F37" s="744">
        <f t="shared" si="2"/>
        <v>0</v>
      </c>
      <c r="H37" s="547" t="s">
        <v>134</v>
      </c>
      <c r="I37" s="153" t="s">
        <v>135</v>
      </c>
      <c r="J37" s="80">
        <f t="shared" si="3"/>
        <v>0</v>
      </c>
      <c r="K37" s="590">
        <f t="shared" si="4"/>
        <v>0</v>
      </c>
      <c r="L37" s="58">
        <f t="shared" si="5"/>
        <v>0</v>
      </c>
      <c r="M37" s="753">
        <f t="shared" si="1"/>
        <v>0</v>
      </c>
    </row>
    <row r="38" spans="1:13">
      <c r="A38" s="512" t="s">
        <v>136</v>
      </c>
      <c r="B38" s="510" t="s">
        <v>2480</v>
      </c>
      <c r="C38" s="80">
        <f>表3_4_5!Q36</f>
        <v>0</v>
      </c>
      <c r="D38" s="590">
        <f>表3_4_5!R36</f>
        <v>0</v>
      </c>
      <c r="E38" s="31">
        <f>表3_4_5!S36</f>
        <v>0</v>
      </c>
      <c r="F38" s="744">
        <f t="shared" si="2"/>
        <v>0</v>
      </c>
      <c r="H38" s="547" t="s">
        <v>136</v>
      </c>
      <c r="I38" s="153" t="s">
        <v>2480</v>
      </c>
      <c r="J38" s="80">
        <f t="shared" si="3"/>
        <v>0</v>
      </c>
      <c r="K38" s="590">
        <f t="shared" si="4"/>
        <v>0</v>
      </c>
      <c r="L38" s="58">
        <f t="shared" si="5"/>
        <v>0</v>
      </c>
      <c r="M38" s="753">
        <f t="shared" si="1"/>
        <v>0</v>
      </c>
    </row>
    <row r="39" spans="1:13">
      <c r="A39" s="512" t="s">
        <v>138</v>
      </c>
      <c r="B39" s="510" t="s">
        <v>2481</v>
      </c>
      <c r="C39" s="80">
        <f>表3_4_5!Q37</f>
        <v>11.756406</v>
      </c>
      <c r="D39" s="590">
        <f>表3_4_5!R37</f>
        <v>0</v>
      </c>
      <c r="E39" s="31">
        <f>表3_4_5!S37</f>
        <v>0</v>
      </c>
      <c r="F39" s="744">
        <f t="shared" si="2"/>
        <v>11.756406</v>
      </c>
      <c r="H39" s="547" t="s">
        <v>138</v>
      </c>
      <c r="I39" s="153" t="s">
        <v>2481</v>
      </c>
      <c r="J39" s="80">
        <f t="shared" si="3"/>
        <v>11.756406</v>
      </c>
      <c r="K39" s="590">
        <f t="shared" si="4"/>
        <v>0</v>
      </c>
      <c r="L39" s="58">
        <f t="shared" si="5"/>
        <v>0</v>
      </c>
      <c r="M39" s="753">
        <f t="shared" si="1"/>
        <v>11.756406</v>
      </c>
    </row>
    <row r="40" spans="1:13">
      <c r="A40" s="512" t="s">
        <v>140</v>
      </c>
      <c r="B40" s="510" t="s">
        <v>141</v>
      </c>
      <c r="C40" s="80">
        <f>表3_4_5!Q38</f>
        <v>13.5695554</v>
      </c>
      <c r="D40" s="590">
        <f>表3_4_5!R38</f>
        <v>0</v>
      </c>
      <c r="E40" s="31">
        <f>表3_4_5!S38</f>
        <v>0</v>
      </c>
      <c r="F40" s="744">
        <f t="shared" si="2"/>
        <v>13.5695554</v>
      </c>
      <c r="H40" s="547" t="s">
        <v>140</v>
      </c>
      <c r="I40" s="153" t="s">
        <v>141</v>
      </c>
      <c r="J40" s="80">
        <f t="shared" si="3"/>
        <v>13.5695554</v>
      </c>
      <c r="K40" s="590">
        <f t="shared" si="4"/>
        <v>0</v>
      </c>
      <c r="L40" s="58">
        <f t="shared" si="5"/>
        <v>0</v>
      </c>
      <c r="M40" s="753">
        <f t="shared" si="1"/>
        <v>13.5695554</v>
      </c>
    </row>
    <row r="41" spans="1:13">
      <c r="A41" s="512" t="s">
        <v>142</v>
      </c>
      <c r="B41" s="510" t="s">
        <v>240</v>
      </c>
      <c r="C41" s="80">
        <f>表3_4_5!Q39</f>
        <v>0</v>
      </c>
      <c r="D41" s="590">
        <f>表3_4_5!R39</f>
        <v>33.026306353914556</v>
      </c>
      <c r="E41" s="31">
        <f>表3_4_5!S39</f>
        <v>2.8072360400827376</v>
      </c>
      <c r="F41" s="744">
        <f t="shared" si="2"/>
        <v>35.833542393997291</v>
      </c>
      <c r="H41" s="563">
        <v>37</v>
      </c>
      <c r="I41" s="153" t="s">
        <v>143</v>
      </c>
      <c r="J41" s="80">
        <f>C41+C42</f>
        <v>11.756406</v>
      </c>
      <c r="K41" s="590">
        <f t="shared" ref="K41:L41" si="6">D41+D42</f>
        <v>37.79079211516072</v>
      </c>
      <c r="L41" s="58">
        <f t="shared" si="6"/>
        <v>3.2122173297886616</v>
      </c>
      <c r="M41" s="753">
        <f t="shared" si="1"/>
        <v>52.759415444949383</v>
      </c>
    </row>
    <row r="42" spans="1:13">
      <c r="A42" s="512" t="s">
        <v>144</v>
      </c>
      <c r="B42" s="510" t="s">
        <v>241</v>
      </c>
      <c r="C42" s="80">
        <f>表3_4_5!Q40</f>
        <v>11.756406</v>
      </c>
      <c r="D42" s="590">
        <f>表3_4_5!R40</f>
        <v>4.7644857612461617</v>
      </c>
      <c r="E42" s="31">
        <f>表3_4_5!S40</f>
        <v>0.40498128970592379</v>
      </c>
      <c r="F42" s="744">
        <f t="shared" si="2"/>
        <v>16.925873050952084</v>
      </c>
      <c r="H42" s="563">
        <v>38</v>
      </c>
      <c r="I42" s="153" t="s">
        <v>2482</v>
      </c>
      <c r="J42" s="80">
        <f>C43</f>
        <v>0</v>
      </c>
      <c r="K42" s="590">
        <f t="shared" ref="K42:L43" si="7">D43</f>
        <v>0</v>
      </c>
      <c r="L42" s="58">
        <f t="shared" si="7"/>
        <v>0</v>
      </c>
      <c r="M42" s="753">
        <f t="shared" si="1"/>
        <v>0</v>
      </c>
    </row>
    <row r="43" spans="1:13">
      <c r="A43" s="595" t="s">
        <v>146</v>
      </c>
      <c r="B43" s="596" t="s">
        <v>242</v>
      </c>
      <c r="C43" s="80">
        <f>表3_4_5!Q41</f>
        <v>0</v>
      </c>
      <c r="D43" s="590">
        <f>表3_4_5!R41</f>
        <v>0</v>
      </c>
      <c r="E43" s="31">
        <f>表3_4_5!S41</f>
        <v>0</v>
      </c>
      <c r="F43" s="744">
        <f t="shared" si="2"/>
        <v>0</v>
      </c>
      <c r="H43" s="563">
        <v>39</v>
      </c>
      <c r="I43" s="153" t="s">
        <v>2483</v>
      </c>
      <c r="J43" s="80">
        <f>C44</f>
        <v>0</v>
      </c>
      <c r="K43" s="590">
        <f t="shared" si="7"/>
        <v>0</v>
      </c>
      <c r="L43" s="58">
        <f t="shared" si="7"/>
        <v>0</v>
      </c>
      <c r="M43" s="753">
        <f t="shared" si="1"/>
        <v>0</v>
      </c>
    </row>
    <row r="44" spans="1:13">
      <c r="A44" s="595" t="s">
        <v>148</v>
      </c>
      <c r="B44" s="596" t="s">
        <v>243</v>
      </c>
      <c r="C44" s="80">
        <f>表3_4_5!Q42</f>
        <v>0</v>
      </c>
      <c r="D44" s="590">
        <f>表3_4_5!R42</f>
        <v>0</v>
      </c>
      <c r="E44" s="31">
        <f>表3_4_5!S42</f>
        <v>0</v>
      </c>
      <c r="F44" s="744">
        <f t="shared" si="2"/>
        <v>0</v>
      </c>
      <c r="H44" s="756"/>
      <c r="I44" s="482" t="s">
        <v>210</v>
      </c>
      <c r="J44" s="757">
        <f>SUM(J5:J43)</f>
        <v>37.803318400000002</v>
      </c>
      <c r="K44" s="119">
        <f t="shared" ref="K44:L44" si="8">SUM(K5:K43)</f>
        <v>287.93311122108878</v>
      </c>
      <c r="L44" s="755">
        <f t="shared" si="8"/>
        <v>28.050201472494873</v>
      </c>
      <c r="M44" s="755">
        <f t="shared" si="1"/>
        <v>353.78663109358365</v>
      </c>
    </row>
    <row r="45" spans="1:13">
      <c r="A45" s="746"/>
      <c r="B45" s="747" t="s">
        <v>210</v>
      </c>
      <c r="C45" s="748">
        <f>SUM(C5:C44)</f>
        <v>37.803318400000002</v>
      </c>
      <c r="D45" s="119">
        <f t="shared" ref="D45:F45" si="9">SUM(D5:D44)</f>
        <v>287.93311122108872</v>
      </c>
      <c r="E45" s="748">
        <f t="shared" si="9"/>
        <v>28.050201472494873</v>
      </c>
      <c r="F45" s="119">
        <f t="shared" si="9"/>
        <v>353.78663109358365</v>
      </c>
    </row>
    <row r="46" spans="1:13">
      <c r="C46" s="597" t="s">
        <v>244</v>
      </c>
      <c r="D46" s="597"/>
      <c r="E46" s="597"/>
      <c r="F46" s="146" t="s">
        <v>244</v>
      </c>
      <c r="K46" s="43" t="s">
        <v>244</v>
      </c>
      <c r="L46" s="43"/>
    </row>
    <row r="47" spans="1:13">
      <c r="C47" s="146" t="s">
        <v>244</v>
      </c>
      <c r="E47" s="147">
        <f>E45+C45</f>
        <v>65.853519872494871</v>
      </c>
      <c r="H47" s="146" t="s">
        <v>2146</v>
      </c>
    </row>
  </sheetData>
  <mergeCells count="3">
    <mergeCell ref="O15:P15"/>
    <mergeCell ref="O16:P16"/>
    <mergeCell ref="O20:P20"/>
  </mergeCells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01763-F193-49A4-8574-66F49CDA9831}">
  <dimension ref="A1:U47"/>
  <sheetViews>
    <sheetView workbookViewId="0">
      <pane xSplit="2" ySplit="4" topLeftCell="C28" activePane="bottomRight" state="frozen"/>
      <selection pane="topRight" activeCell="C1" sqref="C1"/>
      <selection pane="bottomLeft" activeCell="A5" sqref="A5"/>
      <selection pane="bottomRight" activeCell="C38" sqref="C38"/>
    </sheetView>
  </sheetViews>
  <sheetFormatPr defaultColWidth="9" defaultRowHeight="13"/>
  <cols>
    <col min="1" max="1" width="3.25" style="146" customWidth="1"/>
    <col min="2" max="2" width="25.5" style="146" customWidth="1"/>
    <col min="3" max="5" width="11.08203125" style="146" customWidth="1"/>
    <col min="6" max="6" width="10.33203125" style="146" customWidth="1"/>
    <col min="7" max="7" width="5.25" style="146" customWidth="1"/>
    <col min="8" max="8" width="4.25" style="146" customWidth="1"/>
    <col min="9" max="9" width="24.33203125" style="146" customWidth="1"/>
    <col min="10" max="13" width="10.58203125" style="146" customWidth="1"/>
    <col min="14" max="14" width="9" style="146"/>
    <col min="15" max="15" width="12.75" style="146" customWidth="1"/>
    <col min="16" max="16" width="11.75" style="146" customWidth="1"/>
    <col min="17" max="18" width="13.08203125" style="146" customWidth="1"/>
    <col min="19" max="19" width="16.58203125" style="146" customWidth="1"/>
    <col min="20" max="16384" width="9" style="146"/>
  </cols>
  <sheetData>
    <row r="1" spans="1:21" ht="15.75" customHeight="1">
      <c r="A1" s="144" t="s">
        <v>2580</v>
      </c>
      <c r="F1" s="584" t="s">
        <v>2</v>
      </c>
      <c r="H1" s="144" t="s">
        <v>2581</v>
      </c>
      <c r="L1" s="584"/>
      <c r="M1" s="584" t="s">
        <v>2</v>
      </c>
    </row>
    <row r="2" spans="1:21" ht="15.75" customHeight="1">
      <c r="A2" s="251"/>
      <c r="B2" s="253"/>
      <c r="C2" s="252" t="s">
        <v>226</v>
      </c>
      <c r="D2" s="513"/>
      <c r="E2" s="252"/>
      <c r="F2" s="740" t="s">
        <v>9</v>
      </c>
      <c r="H2" s="251"/>
      <c r="I2" s="252"/>
      <c r="J2" s="251"/>
      <c r="K2" s="513"/>
      <c r="L2" s="253"/>
      <c r="M2" s="740" t="s">
        <v>9</v>
      </c>
    </row>
    <row r="3" spans="1:21" ht="15.75" customHeight="1">
      <c r="A3" s="512"/>
      <c r="B3" s="599" t="s">
        <v>227</v>
      </c>
      <c r="C3" s="585" t="s">
        <v>2144</v>
      </c>
      <c r="D3" s="586" t="s">
        <v>154</v>
      </c>
      <c r="E3" s="585" t="s">
        <v>312</v>
      </c>
      <c r="F3" s="741" t="s">
        <v>149</v>
      </c>
      <c r="H3" s="512"/>
      <c r="I3" s="587" t="s">
        <v>228</v>
      </c>
      <c r="J3" s="749" t="s">
        <v>2144</v>
      </c>
      <c r="K3" s="586" t="s">
        <v>154</v>
      </c>
      <c r="L3" s="585" t="s">
        <v>312</v>
      </c>
      <c r="M3" s="741" t="s">
        <v>149</v>
      </c>
      <c r="U3" s="584" t="s">
        <v>226</v>
      </c>
    </row>
    <row r="4" spans="1:21" ht="15.75" customHeight="1">
      <c r="A4" s="508"/>
      <c r="B4" s="600"/>
      <c r="C4" s="589" t="s">
        <v>226</v>
      </c>
      <c r="D4" s="588"/>
      <c r="E4" s="589"/>
      <c r="F4" s="742" t="s">
        <v>229</v>
      </c>
      <c r="H4" s="512"/>
      <c r="I4" s="322"/>
      <c r="J4" s="750" t="s">
        <v>226</v>
      </c>
      <c r="K4" s="588" t="s">
        <v>226</v>
      </c>
      <c r="L4" s="751"/>
      <c r="M4" s="742" t="s">
        <v>230</v>
      </c>
    </row>
    <row r="5" spans="1:21" ht="15" customHeight="1">
      <c r="A5" s="598" t="s">
        <v>22</v>
      </c>
      <c r="B5" s="510" t="s">
        <v>23</v>
      </c>
      <c r="C5" s="55">
        <f>表3_4_5!Y3</f>
        <v>0</v>
      </c>
      <c r="D5" s="591">
        <f>表3_4_5!Z3</f>
        <v>0</v>
      </c>
      <c r="E5" s="49">
        <f>表3_4_5!AA3</f>
        <v>0</v>
      </c>
      <c r="F5" s="743">
        <f>SUM(C5:E5)</f>
        <v>0</v>
      </c>
      <c r="H5" s="543" t="s">
        <v>22</v>
      </c>
      <c r="I5" s="490" t="s">
        <v>23</v>
      </c>
      <c r="J5" s="55">
        <f>C5</f>
        <v>0</v>
      </c>
      <c r="K5" s="591">
        <f t="shared" ref="K5:L20" si="0">D5</f>
        <v>0</v>
      </c>
      <c r="L5" s="57">
        <f t="shared" si="0"/>
        <v>0</v>
      </c>
      <c r="M5" s="752">
        <f t="shared" ref="M5:M44" si="1">SUM(J5:L5)</f>
        <v>0</v>
      </c>
    </row>
    <row r="6" spans="1:21" ht="15" customHeight="1">
      <c r="A6" s="512" t="s">
        <v>29</v>
      </c>
      <c r="B6" s="510" t="s">
        <v>2473</v>
      </c>
      <c r="C6" s="80">
        <f>表3_4_5!Y4</f>
        <v>0</v>
      </c>
      <c r="D6" s="590">
        <f>表3_4_5!Z4</f>
        <v>0</v>
      </c>
      <c r="E6" s="31">
        <f>表3_4_5!AA4</f>
        <v>0</v>
      </c>
      <c r="F6" s="744">
        <f t="shared" ref="F6:F44" si="2">SUM(C6:E6)</f>
        <v>0</v>
      </c>
      <c r="H6" s="547" t="s">
        <v>29</v>
      </c>
      <c r="I6" s="153" t="s">
        <v>2473</v>
      </c>
      <c r="J6" s="80">
        <f t="shared" ref="J6:L40" si="3">C6</f>
        <v>0</v>
      </c>
      <c r="K6" s="590">
        <f t="shared" si="0"/>
        <v>0</v>
      </c>
      <c r="L6" s="58">
        <f t="shared" si="0"/>
        <v>0</v>
      </c>
      <c r="M6" s="753">
        <f t="shared" si="1"/>
        <v>0</v>
      </c>
    </row>
    <row r="7" spans="1:21" ht="15" customHeight="1">
      <c r="A7" s="512" t="s">
        <v>34</v>
      </c>
      <c r="B7" s="510" t="s">
        <v>2474</v>
      </c>
      <c r="C7" s="80">
        <f>表3_4_5!Y5</f>
        <v>0</v>
      </c>
      <c r="D7" s="590">
        <f>表3_4_5!Z5</f>
        <v>0</v>
      </c>
      <c r="E7" s="31">
        <f>表3_4_5!AA5</f>
        <v>0</v>
      </c>
      <c r="F7" s="744">
        <f t="shared" si="2"/>
        <v>0</v>
      </c>
      <c r="H7" s="547" t="s">
        <v>34</v>
      </c>
      <c r="I7" s="153" t="s">
        <v>2474</v>
      </c>
      <c r="J7" s="80">
        <f t="shared" si="3"/>
        <v>0</v>
      </c>
      <c r="K7" s="590">
        <f t="shared" si="0"/>
        <v>0</v>
      </c>
      <c r="L7" s="58">
        <f t="shared" si="0"/>
        <v>0</v>
      </c>
      <c r="M7" s="753">
        <f t="shared" si="1"/>
        <v>0</v>
      </c>
    </row>
    <row r="8" spans="1:21" ht="15" customHeight="1">
      <c r="A8" s="512" t="s">
        <v>39</v>
      </c>
      <c r="B8" s="510" t="s">
        <v>40</v>
      </c>
      <c r="C8" s="80">
        <f>表3_4_5!Y6</f>
        <v>0</v>
      </c>
      <c r="D8" s="590">
        <f>表3_4_5!Z6</f>
        <v>0</v>
      </c>
      <c r="E8" s="31">
        <f>表3_4_5!AA6</f>
        <v>0</v>
      </c>
      <c r="F8" s="744">
        <f t="shared" si="2"/>
        <v>0</v>
      </c>
      <c r="H8" s="547" t="s">
        <v>39</v>
      </c>
      <c r="I8" s="153" t="s">
        <v>40</v>
      </c>
      <c r="J8" s="80">
        <f t="shared" si="3"/>
        <v>0</v>
      </c>
      <c r="K8" s="590">
        <f t="shared" si="0"/>
        <v>0</v>
      </c>
      <c r="L8" s="58">
        <f t="shared" si="0"/>
        <v>0</v>
      </c>
      <c r="M8" s="753">
        <f t="shared" si="1"/>
        <v>0</v>
      </c>
    </row>
    <row r="9" spans="1:21" ht="15" customHeight="1">
      <c r="A9" s="251" t="s">
        <v>45</v>
      </c>
      <c r="B9" s="513" t="s">
        <v>46</v>
      </c>
      <c r="C9" s="55">
        <f>表3_4_5!Y7</f>
        <v>0</v>
      </c>
      <c r="D9" s="591">
        <f>表3_4_5!Z7</f>
        <v>202.24772032387133</v>
      </c>
      <c r="E9" s="49">
        <f>表3_4_5!AA7</f>
        <v>20.47237410326359</v>
      </c>
      <c r="F9" s="743">
        <f t="shared" si="2"/>
        <v>222.72009442713494</v>
      </c>
      <c r="H9" s="551" t="s">
        <v>45</v>
      </c>
      <c r="I9" s="490" t="s">
        <v>46</v>
      </c>
      <c r="J9" s="55">
        <f t="shared" si="3"/>
        <v>0</v>
      </c>
      <c r="K9" s="591">
        <f t="shared" si="0"/>
        <v>202.24772032387133</v>
      </c>
      <c r="L9" s="57">
        <f t="shared" si="0"/>
        <v>20.47237410326359</v>
      </c>
      <c r="M9" s="752">
        <f t="shared" si="1"/>
        <v>222.72009442713494</v>
      </c>
    </row>
    <row r="10" spans="1:21" ht="15" customHeight="1">
      <c r="A10" s="512" t="s">
        <v>50</v>
      </c>
      <c r="B10" s="510" t="s">
        <v>51</v>
      </c>
      <c r="C10" s="80">
        <f>表3_4_5!Y8</f>
        <v>0</v>
      </c>
      <c r="D10" s="590">
        <f>表3_4_5!Z8</f>
        <v>13.508090821713999</v>
      </c>
      <c r="E10" s="31">
        <f>表3_4_5!AA8</f>
        <v>1.3673463823480729</v>
      </c>
      <c r="F10" s="744">
        <f t="shared" si="2"/>
        <v>14.875437204062072</v>
      </c>
      <c r="H10" s="547" t="s">
        <v>50</v>
      </c>
      <c r="I10" s="153" t="s">
        <v>51</v>
      </c>
      <c r="J10" s="80">
        <f t="shared" si="3"/>
        <v>0</v>
      </c>
      <c r="K10" s="590">
        <f t="shared" si="0"/>
        <v>13.508090821713999</v>
      </c>
      <c r="L10" s="58">
        <f t="shared" si="0"/>
        <v>1.3673463823480729</v>
      </c>
      <c r="M10" s="753">
        <f t="shared" si="1"/>
        <v>14.875437204062072</v>
      </c>
    </row>
    <row r="11" spans="1:21" ht="15" customHeight="1">
      <c r="A11" s="512" t="s">
        <v>56</v>
      </c>
      <c r="B11" s="510" t="s">
        <v>42</v>
      </c>
      <c r="C11" s="80">
        <f>表3_4_5!Y9</f>
        <v>0</v>
      </c>
      <c r="D11" s="590">
        <f>表3_4_5!Z9</f>
        <v>0</v>
      </c>
      <c r="E11" s="31">
        <f>表3_4_5!AA9</f>
        <v>0</v>
      </c>
      <c r="F11" s="744">
        <f t="shared" si="2"/>
        <v>0</v>
      </c>
      <c r="H11" s="547" t="s">
        <v>56</v>
      </c>
      <c r="I11" s="153" t="s">
        <v>42</v>
      </c>
      <c r="J11" s="80">
        <f t="shared" si="3"/>
        <v>0</v>
      </c>
      <c r="K11" s="590">
        <f t="shared" si="0"/>
        <v>0</v>
      </c>
      <c r="L11" s="58">
        <f t="shared" si="0"/>
        <v>0</v>
      </c>
      <c r="M11" s="753">
        <f t="shared" si="1"/>
        <v>0</v>
      </c>
    </row>
    <row r="12" spans="1:21" ht="15" customHeight="1">
      <c r="A12" s="512" t="s">
        <v>59</v>
      </c>
      <c r="B12" s="510" t="s">
        <v>60</v>
      </c>
      <c r="C12" s="80">
        <f>表3_4_5!Y10</f>
        <v>0</v>
      </c>
      <c r="D12" s="590">
        <f>表3_4_5!Z10</f>
        <v>0</v>
      </c>
      <c r="E12" s="31">
        <f>表3_4_5!AA10</f>
        <v>0</v>
      </c>
      <c r="F12" s="744">
        <f t="shared" si="2"/>
        <v>0</v>
      </c>
      <c r="H12" s="547" t="s">
        <v>59</v>
      </c>
      <c r="I12" s="153" t="s">
        <v>60</v>
      </c>
      <c r="J12" s="80">
        <f t="shared" si="3"/>
        <v>0</v>
      </c>
      <c r="K12" s="590">
        <f t="shared" si="0"/>
        <v>0</v>
      </c>
      <c r="L12" s="58">
        <f t="shared" si="0"/>
        <v>0</v>
      </c>
      <c r="M12" s="753">
        <f t="shared" si="1"/>
        <v>0</v>
      </c>
      <c r="O12" s="518"/>
      <c r="P12" s="518"/>
      <c r="Q12" s="518"/>
      <c r="R12" s="518"/>
      <c r="S12" s="518"/>
    </row>
    <row r="13" spans="1:21" ht="15.75" customHeight="1">
      <c r="A13" s="512" t="s">
        <v>63</v>
      </c>
      <c r="B13" s="510" t="s">
        <v>64</v>
      </c>
      <c r="C13" s="80">
        <f>表3_4_5!Y11</f>
        <v>0</v>
      </c>
      <c r="D13" s="590">
        <f>表3_4_5!Z11</f>
        <v>0</v>
      </c>
      <c r="E13" s="31">
        <f>表3_4_5!AA11</f>
        <v>0</v>
      </c>
      <c r="F13" s="744">
        <f t="shared" si="2"/>
        <v>0</v>
      </c>
      <c r="H13" s="547" t="s">
        <v>63</v>
      </c>
      <c r="I13" s="153" t="s">
        <v>64</v>
      </c>
      <c r="J13" s="80">
        <f t="shared" si="3"/>
        <v>0</v>
      </c>
      <c r="K13" s="590">
        <f t="shared" si="0"/>
        <v>0</v>
      </c>
      <c r="L13" s="58">
        <f t="shared" si="0"/>
        <v>0</v>
      </c>
      <c r="M13" s="753">
        <f t="shared" si="1"/>
        <v>0</v>
      </c>
      <c r="O13" s="322"/>
      <c r="P13" s="322"/>
      <c r="Q13" s="322"/>
      <c r="R13" s="322"/>
      <c r="S13" s="322"/>
    </row>
    <row r="14" spans="1:21" ht="15.75" customHeight="1">
      <c r="A14" s="512" t="s">
        <v>68</v>
      </c>
      <c r="B14" s="510" t="s">
        <v>2475</v>
      </c>
      <c r="C14" s="80">
        <f>表3_4_5!Y12</f>
        <v>0</v>
      </c>
      <c r="D14" s="590">
        <f>表3_4_5!Z12</f>
        <v>0</v>
      </c>
      <c r="E14" s="31">
        <f>表3_4_5!AA12</f>
        <v>0</v>
      </c>
      <c r="F14" s="744">
        <f t="shared" si="2"/>
        <v>0</v>
      </c>
      <c r="H14" s="547" t="s">
        <v>68</v>
      </c>
      <c r="I14" s="153" t="s">
        <v>2475</v>
      </c>
      <c r="J14" s="80">
        <f t="shared" si="3"/>
        <v>0</v>
      </c>
      <c r="K14" s="590">
        <f t="shared" si="0"/>
        <v>0</v>
      </c>
      <c r="L14" s="58">
        <f t="shared" si="0"/>
        <v>0</v>
      </c>
      <c r="M14" s="753">
        <f t="shared" si="1"/>
        <v>0</v>
      </c>
      <c r="O14" s="145"/>
      <c r="P14" s="516"/>
      <c r="Q14" s="516"/>
      <c r="R14" s="516"/>
      <c r="S14" s="516"/>
    </row>
    <row r="15" spans="1:21" ht="15.75" customHeight="1">
      <c r="A15" s="512" t="s">
        <v>70</v>
      </c>
      <c r="B15" s="510" t="s">
        <v>71</v>
      </c>
      <c r="C15" s="80">
        <f>表3_4_5!Y13</f>
        <v>0</v>
      </c>
      <c r="D15" s="590">
        <f>表3_4_5!Z13</f>
        <v>0</v>
      </c>
      <c r="E15" s="31">
        <f>表3_4_5!AA13</f>
        <v>0</v>
      </c>
      <c r="F15" s="744">
        <f t="shared" si="2"/>
        <v>0</v>
      </c>
      <c r="H15" s="547" t="s">
        <v>70</v>
      </c>
      <c r="I15" s="153" t="s">
        <v>71</v>
      </c>
      <c r="J15" s="80">
        <f t="shared" si="3"/>
        <v>0</v>
      </c>
      <c r="K15" s="590">
        <f t="shared" si="0"/>
        <v>0</v>
      </c>
      <c r="L15" s="58">
        <f t="shared" si="0"/>
        <v>0</v>
      </c>
      <c r="M15" s="753">
        <f t="shared" si="1"/>
        <v>0</v>
      </c>
      <c r="O15" s="1041"/>
      <c r="P15" s="1041"/>
      <c r="Q15" s="1013"/>
      <c r="R15" s="1013"/>
      <c r="S15" s="1013"/>
    </row>
    <row r="16" spans="1:21" ht="15.75" customHeight="1">
      <c r="A16" s="512" t="s">
        <v>72</v>
      </c>
      <c r="B16" s="510" t="s">
        <v>73</v>
      </c>
      <c r="C16" s="80">
        <f>表3_4_5!Y14</f>
        <v>0</v>
      </c>
      <c r="D16" s="590">
        <f>表3_4_5!Z14</f>
        <v>0</v>
      </c>
      <c r="E16" s="31">
        <f>表3_4_5!AA14</f>
        <v>0</v>
      </c>
      <c r="F16" s="744">
        <f t="shared" si="2"/>
        <v>0</v>
      </c>
      <c r="H16" s="547" t="s">
        <v>72</v>
      </c>
      <c r="I16" s="153" t="s">
        <v>73</v>
      </c>
      <c r="J16" s="80">
        <f t="shared" si="3"/>
        <v>0</v>
      </c>
      <c r="K16" s="590">
        <f t="shared" si="0"/>
        <v>0</v>
      </c>
      <c r="L16" s="58">
        <f t="shared" si="0"/>
        <v>0</v>
      </c>
      <c r="M16" s="753">
        <f t="shared" si="1"/>
        <v>0</v>
      </c>
      <c r="O16" s="1041"/>
      <c r="P16" s="1041"/>
      <c r="Q16" s="593"/>
      <c r="R16" s="593"/>
      <c r="S16" s="516"/>
    </row>
    <row r="17" spans="1:19" ht="15.75" customHeight="1">
      <c r="A17" s="512" t="s">
        <v>74</v>
      </c>
      <c r="B17" s="510" t="s">
        <v>75</v>
      </c>
      <c r="C17" s="80">
        <f>表3_4_5!Y15</f>
        <v>0</v>
      </c>
      <c r="D17" s="590">
        <f>表3_4_5!Z15</f>
        <v>0</v>
      </c>
      <c r="E17" s="31">
        <f>表3_4_5!AA15</f>
        <v>0</v>
      </c>
      <c r="F17" s="744">
        <f t="shared" si="2"/>
        <v>0</v>
      </c>
      <c r="H17" s="547" t="s">
        <v>74</v>
      </c>
      <c r="I17" s="153" t="s">
        <v>75</v>
      </c>
      <c r="J17" s="80">
        <f t="shared" si="3"/>
        <v>0</v>
      </c>
      <c r="K17" s="590">
        <f t="shared" si="0"/>
        <v>0</v>
      </c>
      <c r="L17" s="58">
        <f t="shared" si="0"/>
        <v>0</v>
      </c>
      <c r="M17" s="753">
        <f t="shared" si="1"/>
        <v>0</v>
      </c>
      <c r="O17" s="1013"/>
      <c r="P17" s="1013"/>
      <c r="Q17" s="593"/>
      <c r="R17" s="593"/>
      <c r="S17" s="516"/>
    </row>
    <row r="18" spans="1:19" ht="15.75" customHeight="1">
      <c r="A18" s="512" t="s">
        <v>78</v>
      </c>
      <c r="B18" s="510" t="s">
        <v>79</v>
      </c>
      <c r="C18" s="80">
        <f>表3_4_5!Y16</f>
        <v>0</v>
      </c>
      <c r="D18" s="590">
        <f>表3_4_5!Z16</f>
        <v>0</v>
      </c>
      <c r="E18" s="31">
        <f>表3_4_5!AA16</f>
        <v>0</v>
      </c>
      <c r="F18" s="744">
        <f t="shared" si="2"/>
        <v>0</v>
      </c>
      <c r="H18" s="547" t="s">
        <v>78</v>
      </c>
      <c r="I18" s="153" t="s">
        <v>79</v>
      </c>
      <c r="J18" s="80">
        <f t="shared" si="3"/>
        <v>0</v>
      </c>
      <c r="K18" s="590">
        <f t="shared" si="0"/>
        <v>0</v>
      </c>
      <c r="L18" s="58">
        <f t="shared" si="0"/>
        <v>0</v>
      </c>
      <c r="M18" s="753">
        <f t="shared" si="1"/>
        <v>0</v>
      </c>
      <c r="O18" s="516"/>
      <c r="P18" s="1013"/>
      <c r="Q18" s="593"/>
      <c r="R18" s="593"/>
      <c r="S18" s="516"/>
    </row>
    <row r="19" spans="1:19" ht="15.75" customHeight="1">
      <c r="A19" s="512" t="s">
        <v>84</v>
      </c>
      <c r="B19" s="510" t="s">
        <v>85</v>
      </c>
      <c r="C19" s="80">
        <f>表3_4_5!Y17</f>
        <v>0</v>
      </c>
      <c r="D19" s="590">
        <f>表3_4_5!Z17</f>
        <v>0</v>
      </c>
      <c r="E19" s="31">
        <f>表3_4_5!AA17</f>
        <v>0</v>
      </c>
      <c r="F19" s="744">
        <f t="shared" si="2"/>
        <v>0</v>
      </c>
      <c r="H19" s="547" t="s">
        <v>84</v>
      </c>
      <c r="I19" s="153" t="s">
        <v>85</v>
      </c>
      <c r="J19" s="80">
        <f t="shared" si="3"/>
        <v>0</v>
      </c>
      <c r="K19" s="590">
        <f t="shared" si="0"/>
        <v>0</v>
      </c>
      <c r="L19" s="58">
        <f t="shared" si="0"/>
        <v>0</v>
      </c>
      <c r="M19" s="753">
        <f t="shared" si="1"/>
        <v>0</v>
      </c>
      <c r="O19" s="516"/>
      <c r="P19" s="1013"/>
      <c r="Q19" s="593"/>
      <c r="R19" s="593"/>
      <c r="S19" s="516"/>
    </row>
    <row r="20" spans="1:19" ht="15.75" customHeight="1">
      <c r="A20" s="512" t="s">
        <v>86</v>
      </c>
      <c r="B20" s="510" t="s">
        <v>87</v>
      </c>
      <c r="C20" s="80">
        <f>表3_4_5!Y18</f>
        <v>0</v>
      </c>
      <c r="D20" s="590">
        <f>表3_4_5!Z18</f>
        <v>0</v>
      </c>
      <c r="E20" s="31">
        <f>表3_4_5!AA18</f>
        <v>0</v>
      </c>
      <c r="F20" s="744">
        <f t="shared" si="2"/>
        <v>0</v>
      </c>
      <c r="H20" s="547" t="s">
        <v>86</v>
      </c>
      <c r="I20" s="153" t="s">
        <v>87</v>
      </c>
      <c r="J20" s="80">
        <f t="shared" si="3"/>
        <v>0</v>
      </c>
      <c r="K20" s="590">
        <f t="shared" si="0"/>
        <v>0</v>
      </c>
      <c r="L20" s="58">
        <f t="shared" si="0"/>
        <v>0</v>
      </c>
      <c r="M20" s="753">
        <f t="shared" si="1"/>
        <v>0</v>
      </c>
      <c r="O20" s="1041"/>
      <c r="P20" s="1041"/>
      <c r="Q20" s="593"/>
      <c r="R20" s="593"/>
      <c r="S20" s="516"/>
    </row>
    <row r="21" spans="1:19">
      <c r="A21" s="512" t="s">
        <v>88</v>
      </c>
      <c r="B21" s="510" t="s">
        <v>89</v>
      </c>
      <c r="C21" s="80">
        <f>表3_4_5!Y19</f>
        <v>0</v>
      </c>
      <c r="D21" s="590">
        <f>表3_4_5!Z19</f>
        <v>0</v>
      </c>
      <c r="E21" s="31">
        <f>表3_4_5!AA19</f>
        <v>0</v>
      </c>
      <c r="F21" s="744">
        <f t="shared" si="2"/>
        <v>0</v>
      </c>
      <c r="H21" s="547" t="s">
        <v>88</v>
      </c>
      <c r="I21" s="153" t="s">
        <v>89</v>
      </c>
      <c r="J21" s="80">
        <f t="shared" si="3"/>
        <v>0</v>
      </c>
      <c r="K21" s="590">
        <f t="shared" si="3"/>
        <v>0</v>
      </c>
      <c r="L21" s="58">
        <f t="shared" si="3"/>
        <v>0</v>
      </c>
      <c r="M21" s="753">
        <f t="shared" si="1"/>
        <v>0</v>
      </c>
      <c r="O21" s="322"/>
      <c r="P21" s="322"/>
      <c r="Q21" s="322"/>
      <c r="R21" s="322"/>
      <c r="S21" s="322"/>
    </row>
    <row r="22" spans="1:19">
      <c r="A22" s="512" t="s">
        <v>90</v>
      </c>
      <c r="B22" s="510" t="s">
        <v>2476</v>
      </c>
      <c r="C22" s="80">
        <f>表3_4_5!Y20</f>
        <v>0</v>
      </c>
      <c r="D22" s="590">
        <f>表3_4_5!Z20</f>
        <v>0</v>
      </c>
      <c r="E22" s="31">
        <f>表3_4_5!AA20</f>
        <v>0</v>
      </c>
      <c r="F22" s="744">
        <f t="shared" si="2"/>
        <v>0</v>
      </c>
      <c r="H22" s="547" t="s">
        <v>90</v>
      </c>
      <c r="I22" s="153" t="s">
        <v>2476</v>
      </c>
      <c r="J22" s="80">
        <f t="shared" si="3"/>
        <v>0</v>
      </c>
      <c r="K22" s="590">
        <f t="shared" si="3"/>
        <v>0</v>
      </c>
      <c r="L22" s="58">
        <f t="shared" si="3"/>
        <v>0</v>
      </c>
      <c r="M22" s="753">
        <f t="shared" si="1"/>
        <v>0</v>
      </c>
      <c r="O22" s="322"/>
      <c r="P22" s="322"/>
      <c r="Q22" s="322"/>
      <c r="R22" s="322"/>
      <c r="S22" s="322"/>
    </row>
    <row r="23" spans="1:19">
      <c r="A23" s="512" t="s">
        <v>92</v>
      </c>
      <c r="B23" s="510" t="s">
        <v>93</v>
      </c>
      <c r="C23" s="80">
        <f>表3_4_5!Y21</f>
        <v>0</v>
      </c>
      <c r="D23" s="590">
        <f>表3_4_5!Z21</f>
        <v>0</v>
      </c>
      <c r="E23" s="31">
        <f>表3_4_5!AA21</f>
        <v>0</v>
      </c>
      <c r="F23" s="744">
        <f t="shared" si="2"/>
        <v>0</v>
      </c>
      <c r="H23" s="547" t="s">
        <v>92</v>
      </c>
      <c r="I23" s="153" t="s">
        <v>93</v>
      </c>
      <c r="J23" s="80">
        <f t="shared" si="3"/>
        <v>0</v>
      </c>
      <c r="K23" s="590">
        <f t="shared" si="3"/>
        <v>0</v>
      </c>
      <c r="L23" s="58">
        <f t="shared" si="3"/>
        <v>0</v>
      </c>
      <c r="M23" s="753">
        <f t="shared" si="1"/>
        <v>0</v>
      </c>
    </row>
    <row r="24" spans="1:19">
      <c r="A24" s="512" t="s">
        <v>94</v>
      </c>
      <c r="B24" s="510" t="s">
        <v>95</v>
      </c>
      <c r="C24" s="80">
        <f>表3_4_5!Y22</f>
        <v>0</v>
      </c>
      <c r="D24" s="590">
        <f>表3_4_5!Z22</f>
        <v>0</v>
      </c>
      <c r="E24" s="31">
        <f>表3_4_5!AA22</f>
        <v>10.575000000000001</v>
      </c>
      <c r="F24" s="744">
        <f t="shared" si="2"/>
        <v>10.575000000000001</v>
      </c>
      <c r="H24" s="547" t="s">
        <v>94</v>
      </c>
      <c r="I24" s="153" t="s">
        <v>95</v>
      </c>
      <c r="J24" s="80">
        <f t="shared" si="3"/>
        <v>0</v>
      </c>
      <c r="K24" s="590">
        <f t="shared" si="3"/>
        <v>0</v>
      </c>
      <c r="L24" s="58">
        <f t="shared" si="3"/>
        <v>10.575000000000001</v>
      </c>
      <c r="M24" s="753">
        <f t="shared" si="1"/>
        <v>10.575000000000001</v>
      </c>
    </row>
    <row r="25" spans="1:19">
      <c r="A25" s="512" t="s">
        <v>98</v>
      </c>
      <c r="B25" s="510" t="s">
        <v>99</v>
      </c>
      <c r="C25" s="80">
        <f>表3_4_5!Y23</f>
        <v>0</v>
      </c>
      <c r="D25" s="590">
        <f>表3_4_5!Z23</f>
        <v>0</v>
      </c>
      <c r="E25" s="31">
        <f>表3_4_5!AA23</f>
        <v>0</v>
      </c>
      <c r="F25" s="744">
        <f t="shared" si="2"/>
        <v>0</v>
      </c>
      <c r="H25" s="547" t="s">
        <v>98</v>
      </c>
      <c r="I25" s="153" t="s">
        <v>99</v>
      </c>
      <c r="J25" s="80">
        <f t="shared" si="3"/>
        <v>0</v>
      </c>
      <c r="K25" s="590">
        <f t="shared" si="3"/>
        <v>0</v>
      </c>
      <c r="L25" s="58">
        <f t="shared" si="3"/>
        <v>0</v>
      </c>
      <c r="M25" s="753">
        <f t="shared" si="1"/>
        <v>0</v>
      </c>
    </row>
    <row r="26" spans="1:19">
      <c r="A26" s="508" t="s">
        <v>100</v>
      </c>
      <c r="B26" s="509" t="s">
        <v>101</v>
      </c>
      <c r="C26" s="53">
        <f>表3_4_5!Y24</f>
        <v>0</v>
      </c>
      <c r="D26" s="594">
        <f>表3_4_5!Z24</f>
        <v>24.265408376893326</v>
      </c>
      <c r="E26" s="50">
        <f>表3_4_5!AA24</f>
        <v>2.4562477998007495</v>
      </c>
      <c r="F26" s="745">
        <f t="shared" si="2"/>
        <v>26.721656176694076</v>
      </c>
      <c r="H26" s="552" t="s">
        <v>100</v>
      </c>
      <c r="I26" s="492" t="s">
        <v>101</v>
      </c>
      <c r="J26" s="53">
        <f t="shared" si="3"/>
        <v>0</v>
      </c>
      <c r="K26" s="594">
        <f t="shared" si="3"/>
        <v>24.265408376893326</v>
      </c>
      <c r="L26" s="81">
        <f t="shared" si="3"/>
        <v>2.4562477998007495</v>
      </c>
      <c r="M26" s="754">
        <f t="shared" si="1"/>
        <v>26.721656176694076</v>
      </c>
    </row>
    <row r="27" spans="1:19">
      <c r="A27" s="512" t="s">
        <v>102</v>
      </c>
      <c r="B27" s="510" t="s">
        <v>103</v>
      </c>
      <c r="C27" s="80">
        <f>表3_4_5!Y25</f>
        <v>0</v>
      </c>
      <c r="D27" s="590">
        <f>表3_4_5!Z25</f>
        <v>0</v>
      </c>
      <c r="E27" s="31">
        <f>表3_4_5!AA25</f>
        <v>0</v>
      </c>
      <c r="F27" s="744">
        <f t="shared" si="2"/>
        <v>0</v>
      </c>
      <c r="H27" s="547" t="s">
        <v>102</v>
      </c>
      <c r="I27" s="153" t="s">
        <v>103</v>
      </c>
      <c r="J27" s="80">
        <f t="shared" si="3"/>
        <v>0</v>
      </c>
      <c r="K27" s="590">
        <f t="shared" si="3"/>
        <v>0</v>
      </c>
      <c r="L27" s="58">
        <f t="shared" si="3"/>
        <v>0</v>
      </c>
      <c r="M27" s="753">
        <f t="shared" si="1"/>
        <v>0</v>
      </c>
    </row>
    <row r="28" spans="1:19">
      <c r="A28" s="512" t="s">
        <v>105</v>
      </c>
      <c r="B28" s="510" t="s">
        <v>37</v>
      </c>
      <c r="C28" s="80">
        <f>表3_4_5!Y26</f>
        <v>0</v>
      </c>
      <c r="D28" s="590">
        <f>表3_4_5!Z26</f>
        <v>0</v>
      </c>
      <c r="E28" s="31">
        <f>表3_4_5!AA26</f>
        <v>0</v>
      </c>
      <c r="F28" s="744">
        <f t="shared" si="2"/>
        <v>0</v>
      </c>
      <c r="H28" s="547" t="s">
        <v>105</v>
      </c>
      <c r="I28" s="153" t="s">
        <v>37</v>
      </c>
      <c r="J28" s="80">
        <f t="shared" si="3"/>
        <v>0</v>
      </c>
      <c r="K28" s="590">
        <f t="shared" si="3"/>
        <v>0</v>
      </c>
      <c r="L28" s="58">
        <f t="shared" si="3"/>
        <v>0</v>
      </c>
      <c r="M28" s="753">
        <f t="shared" si="1"/>
        <v>0</v>
      </c>
    </row>
    <row r="29" spans="1:19">
      <c r="A29" s="512" t="s">
        <v>107</v>
      </c>
      <c r="B29" s="510" t="s">
        <v>108</v>
      </c>
      <c r="C29" s="80">
        <f>表3_4_5!Y27</f>
        <v>0</v>
      </c>
      <c r="D29" s="590">
        <f>表3_4_5!Z27</f>
        <v>0</v>
      </c>
      <c r="E29" s="31">
        <f>表3_4_5!AA27</f>
        <v>0</v>
      </c>
      <c r="F29" s="744">
        <f t="shared" si="2"/>
        <v>0</v>
      </c>
      <c r="H29" s="547" t="s">
        <v>107</v>
      </c>
      <c r="I29" s="153" t="s">
        <v>108</v>
      </c>
      <c r="J29" s="80">
        <f t="shared" si="3"/>
        <v>0</v>
      </c>
      <c r="K29" s="590">
        <f t="shared" si="3"/>
        <v>0</v>
      </c>
      <c r="L29" s="58">
        <f t="shared" si="3"/>
        <v>0</v>
      </c>
      <c r="M29" s="753">
        <f t="shared" si="1"/>
        <v>0</v>
      </c>
    </row>
    <row r="30" spans="1:19">
      <c r="A30" s="512" t="s">
        <v>110</v>
      </c>
      <c r="B30" s="510" t="s">
        <v>2477</v>
      </c>
      <c r="C30" s="80">
        <f>表3_4_5!Y28</f>
        <v>0</v>
      </c>
      <c r="D30" s="590">
        <f>表3_4_5!Z28</f>
        <v>0</v>
      </c>
      <c r="E30" s="31">
        <f>表3_4_5!AA28</f>
        <v>0</v>
      </c>
      <c r="F30" s="744">
        <f t="shared" si="2"/>
        <v>0</v>
      </c>
      <c r="H30" s="547" t="s">
        <v>110</v>
      </c>
      <c r="I30" s="153" t="s">
        <v>2477</v>
      </c>
      <c r="J30" s="80">
        <f t="shared" si="3"/>
        <v>0</v>
      </c>
      <c r="K30" s="590">
        <f t="shared" si="3"/>
        <v>0</v>
      </c>
      <c r="L30" s="58">
        <f t="shared" si="3"/>
        <v>0</v>
      </c>
      <c r="M30" s="753">
        <f t="shared" si="1"/>
        <v>0</v>
      </c>
    </row>
    <row r="31" spans="1:19">
      <c r="A31" s="512" t="s">
        <v>114</v>
      </c>
      <c r="B31" s="510" t="s">
        <v>2478</v>
      </c>
      <c r="C31" s="80">
        <f>表3_4_5!Y29</f>
        <v>0</v>
      </c>
      <c r="D31" s="590">
        <f>表3_4_5!Z29</f>
        <v>164.63430275836944</v>
      </c>
      <c r="E31" s="31">
        <f>表3_4_5!AA29</f>
        <v>0</v>
      </c>
      <c r="F31" s="744">
        <f t="shared" si="2"/>
        <v>164.63430275836944</v>
      </c>
      <c r="H31" s="547" t="s">
        <v>114</v>
      </c>
      <c r="I31" s="153" t="s">
        <v>2478</v>
      </c>
      <c r="J31" s="80">
        <f t="shared" si="3"/>
        <v>0</v>
      </c>
      <c r="K31" s="590">
        <f t="shared" si="3"/>
        <v>164.63430275836944</v>
      </c>
      <c r="L31" s="58">
        <f t="shared" si="3"/>
        <v>0</v>
      </c>
      <c r="M31" s="753">
        <f t="shared" si="1"/>
        <v>164.63430275836944</v>
      </c>
    </row>
    <row r="32" spans="1:19">
      <c r="A32" s="512" t="s">
        <v>120</v>
      </c>
      <c r="B32" s="510" t="s">
        <v>121</v>
      </c>
      <c r="C32" s="80">
        <f>表3_4_5!Y30</f>
        <v>0.72095100000000012</v>
      </c>
      <c r="D32" s="590">
        <f>表3_4_5!Z30</f>
        <v>0</v>
      </c>
      <c r="E32" s="31">
        <f>表3_4_5!AA30</f>
        <v>0</v>
      </c>
      <c r="F32" s="744">
        <f t="shared" si="2"/>
        <v>0.72095100000000012</v>
      </c>
      <c r="H32" s="547" t="s">
        <v>120</v>
      </c>
      <c r="I32" s="153" t="s">
        <v>121</v>
      </c>
      <c r="J32" s="80">
        <f t="shared" si="3"/>
        <v>0.72095100000000012</v>
      </c>
      <c r="K32" s="590">
        <f t="shared" si="3"/>
        <v>0</v>
      </c>
      <c r="L32" s="58">
        <f t="shared" si="3"/>
        <v>0</v>
      </c>
      <c r="M32" s="753">
        <f t="shared" si="1"/>
        <v>0.72095100000000012</v>
      </c>
    </row>
    <row r="33" spans="1:13">
      <c r="A33" s="512" t="s">
        <v>122</v>
      </c>
      <c r="B33" s="510" t="s">
        <v>123</v>
      </c>
      <c r="C33" s="80">
        <f>表3_4_5!Y31</f>
        <v>0</v>
      </c>
      <c r="D33" s="590">
        <f>表3_4_5!Z31</f>
        <v>0</v>
      </c>
      <c r="E33" s="31">
        <f>表3_4_5!AA31</f>
        <v>0</v>
      </c>
      <c r="F33" s="744">
        <f t="shared" si="2"/>
        <v>0</v>
      </c>
      <c r="H33" s="547" t="s">
        <v>122</v>
      </c>
      <c r="I33" s="153" t="s">
        <v>123</v>
      </c>
      <c r="J33" s="80">
        <f t="shared" si="3"/>
        <v>0</v>
      </c>
      <c r="K33" s="590">
        <f t="shared" si="3"/>
        <v>0</v>
      </c>
      <c r="L33" s="58">
        <f t="shared" si="3"/>
        <v>0</v>
      </c>
      <c r="M33" s="753">
        <f t="shared" si="1"/>
        <v>0</v>
      </c>
    </row>
    <row r="34" spans="1:13">
      <c r="A34" s="512" t="s">
        <v>127</v>
      </c>
      <c r="B34" s="510" t="s">
        <v>2479</v>
      </c>
      <c r="C34" s="80">
        <f>表3_4_5!Y32</f>
        <v>0</v>
      </c>
      <c r="D34" s="590">
        <f>表3_4_5!Z32</f>
        <v>15.443353496242363</v>
      </c>
      <c r="E34" s="31">
        <f>表3_4_5!AA32</f>
        <v>0</v>
      </c>
      <c r="F34" s="744">
        <f t="shared" si="2"/>
        <v>15.443353496242363</v>
      </c>
      <c r="H34" s="547" t="s">
        <v>127</v>
      </c>
      <c r="I34" s="153" t="s">
        <v>2479</v>
      </c>
      <c r="J34" s="80">
        <f t="shared" si="3"/>
        <v>0</v>
      </c>
      <c r="K34" s="590">
        <f t="shared" si="3"/>
        <v>15.443353496242363</v>
      </c>
      <c r="L34" s="58">
        <f t="shared" si="3"/>
        <v>0</v>
      </c>
      <c r="M34" s="753">
        <f t="shared" si="1"/>
        <v>15.443353496242363</v>
      </c>
    </row>
    <row r="35" spans="1:13">
      <c r="A35" s="512" t="s">
        <v>129</v>
      </c>
      <c r="B35" s="510" t="s">
        <v>130</v>
      </c>
      <c r="C35" s="80">
        <f>表3_4_5!Y33</f>
        <v>0</v>
      </c>
      <c r="D35" s="590">
        <f>表3_4_5!Z33</f>
        <v>0</v>
      </c>
      <c r="E35" s="31">
        <f>表3_4_5!AA33</f>
        <v>2.1150000000000002</v>
      </c>
      <c r="F35" s="744">
        <f t="shared" si="2"/>
        <v>2.1150000000000002</v>
      </c>
      <c r="H35" s="547" t="s">
        <v>129</v>
      </c>
      <c r="I35" s="153" t="s">
        <v>130</v>
      </c>
      <c r="J35" s="80">
        <f t="shared" si="3"/>
        <v>0</v>
      </c>
      <c r="K35" s="590">
        <f t="shared" si="3"/>
        <v>0</v>
      </c>
      <c r="L35" s="58">
        <f t="shared" si="3"/>
        <v>2.1150000000000002</v>
      </c>
      <c r="M35" s="753">
        <f t="shared" si="1"/>
        <v>2.1150000000000002</v>
      </c>
    </row>
    <row r="36" spans="1:13">
      <c r="A36" s="512" t="s">
        <v>132</v>
      </c>
      <c r="B36" s="510" t="s">
        <v>133</v>
      </c>
      <c r="C36" s="80">
        <f>表3_4_5!Y34</f>
        <v>0</v>
      </c>
      <c r="D36" s="590">
        <f>表3_4_5!Z34</f>
        <v>0</v>
      </c>
      <c r="E36" s="31">
        <f>表3_4_5!AA34</f>
        <v>0</v>
      </c>
      <c r="F36" s="744">
        <f t="shared" si="2"/>
        <v>0</v>
      </c>
      <c r="H36" s="547" t="s">
        <v>132</v>
      </c>
      <c r="I36" s="153" t="s">
        <v>133</v>
      </c>
      <c r="J36" s="80">
        <f t="shared" si="3"/>
        <v>0</v>
      </c>
      <c r="K36" s="590">
        <f t="shared" si="3"/>
        <v>0</v>
      </c>
      <c r="L36" s="58">
        <f t="shared" si="3"/>
        <v>0</v>
      </c>
      <c r="M36" s="753">
        <f t="shared" si="1"/>
        <v>0</v>
      </c>
    </row>
    <row r="37" spans="1:13">
      <c r="A37" s="512" t="s">
        <v>134</v>
      </c>
      <c r="B37" s="510" t="s">
        <v>135</v>
      </c>
      <c r="C37" s="80">
        <f>表3_4_5!Y35</f>
        <v>0</v>
      </c>
      <c r="D37" s="590">
        <f>表3_4_5!Z35</f>
        <v>0</v>
      </c>
      <c r="E37" s="31">
        <f>表3_4_5!AA35</f>
        <v>0</v>
      </c>
      <c r="F37" s="744">
        <f t="shared" si="2"/>
        <v>0</v>
      </c>
      <c r="H37" s="547" t="s">
        <v>134</v>
      </c>
      <c r="I37" s="153" t="s">
        <v>135</v>
      </c>
      <c r="J37" s="80">
        <f t="shared" si="3"/>
        <v>0</v>
      </c>
      <c r="K37" s="590">
        <f t="shared" si="3"/>
        <v>0</v>
      </c>
      <c r="L37" s="58">
        <f t="shared" si="3"/>
        <v>0</v>
      </c>
      <c r="M37" s="753">
        <f t="shared" si="1"/>
        <v>0</v>
      </c>
    </row>
    <row r="38" spans="1:13">
      <c r="A38" s="512" t="s">
        <v>136</v>
      </c>
      <c r="B38" s="510" t="s">
        <v>2480</v>
      </c>
      <c r="C38" s="80">
        <f>表3_4_5!Y36</f>
        <v>0</v>
      </c>
      <c r="D38" s="590">
        <f>表3_4_5!Z36</f>
        <v>0</v>
      </c>
      <c r="E38" s="31">
        <f>表3_4_5!AA36</f>
        <v>0</v>
      </c>
      <c r="F38" s="744">
        <f t="shared" si="2"/>
        <v>0</v>
      </c>
      <c r="H38" s="547" t="s">
        <v>136</v>
      </c>
      <c r="I38" s="153" t="s">
        <v>2480</v>
      </c>
      <c r="J38" s="80">
        <f t="shared" si="3"/>
        <v>0</v>
      </c>
      <c r="K38" s="590">
        <f t="shared" si="3"/>
        <v>0</v>
      </c>
      <c r="L38" s="58">
        <f t="shared" si="3"/>
        <v>0</v>
      </c>
      <c r="M38" s="753">
        <f t="shared" si="1"/>
        <v>0</v>
      </c>
    </row>
    <row r="39" spans="1:13">
      <c r="A39" s="512" t="s">
        <v>138</v>
      </c>
      <c r="B39" s="510" t="s">
        <v>2481</v>
      </c>
      <c r="C39" s="80">
        <f>表3_4_5!Y37</f>
        <v>11.756406</v>
      </c>
      <c r="D39" s="590">
        <f>表3_4_5!Z37</f>
        <v>0</v>
      </c>
      <c r="E39" s="31">
        <f>表3_4_5!AA37</f>
        <v>0</v>
      </c>
      <c r="F39" s="744">
        <f t="shared" si="2"/>
        <v>11.756406</v>
      </c>
      <c r="H39" s="547" t="s">
        <v>138</v>
      </c>
      <c r="I39" s="153" t="s">
        <v>2481</v>
      </c>
      <c r="J39" s="80">
        <f t="shared" si="3"/>
        <v>11.756406</v>
      </c>
      <c r="K39" s="590">
        <f t="shared" si="3"/>
        <v>0</v>
      </c>
      <c r="L39" s="58">
        <f t="shared" si="3"/>
        <v>0</v>
      </c>
      <c r="M39" s="753">
        <f t="shared" si="1"/>
        <v>11.756406</v>
      </c>
    </row>
    <row r="40" spans="1:13">
      <c r="A40" s="512" t="s">
        <v>140</v>
      </c>
      <c r="B40" s="510" t="s">
        <v>141</v>
      </c>
      <c r="C40" s="80">
        <f>表3_4_5!Y38</f>
        <v>13.5695554</v>
      </c>
      <c r="D40" s="590">
        <f>表3_4_5!Z38</f>
        <v>0</v>
      </c>
      <c r="E40" s="31">
        <f>表3_4_5!AA38</f>
        <v>0</v>
      </c>
      <c r="F40" s="744">
        <f t="shared" si="2"/>
        <v>13.5695554</v>
      </c>
      <c r="H40" s="547" t="s">
        <v>140</v>
      </c>
      <c r="I40" s="153" t="s">
        <v>141</v>
      </c>
      <c r="J40" s="80">
        <f t="shared" si="3"/>
        <v>13.5695554</v>
      </c>
      <c r="K40" s="590">
        <f t="shared" si="3"/>
        <v>0</v>
      </c>
      <c r="L40" s="58">
        <f t="shared" si="3"/>
        <v>0</v>
      </c>
      <c r="M40" s="753">
        <f t="shared" si="1"/>
        <v>13.5695554</v>
      </c>
    </row>
    <row r="41" spans="1:13">
      <c r="A41" s="512" t="s">
        <v>142</v>
      </c>
      <c r="B41" s="510" t="s">
        <v>240</v>
      </c>
      <c r="C41" s="80">
        <f>表3_4_5!Y39</f>
        <v>0</v>
      </c>
      <c r="D41" s="590">
        <f>表3_4_5!Z39</f>
        <v>55.465681376664278</v>
      </c>
      <c r="E41" s="31">
        <f>表3_4_5!AA39</f>
        <v>5.6144720801654753</v>
      </c>
      <c r="F41" s="744">
        <f t="shared" si="2"/>
        <v>61.080153456829755</v>
      </c>
      <c r="H41" s="563">
        <v>37</v>
      </c>
      <c r="I41" s="153" t="s">
        <v>143</v>
      </c>
      <c r="J41" s="80">
        <f>C41+C42</f>
        <v>11.756406</v>
      </c>
      <c r="K41" s="590">
        <f t="shared" ref="K41:L41" si="4">D41+D42</f>
        <v>63.467346665087014</v>
      </c>
      <c r="L41" s="58">
        <f t="shared" si="4"/>
        <v>6.4244346595773232</v>
      </c>
      <c r="M41" s="753">
        <f t="shared" si="1"/>
        <v>81.648187324664349</v>
      </c>
    </row>
    <row r="42" spans="1:13">
      <c r="A42" s="512" t="s">
        <v>144</v>
      </c>
      <c r="B42" s="510" t="s">
        <v>241</v>
      </c>
      <c r="C42" s="80">
        <f>表3_4_5!Y40</f>
        <v>11.756406</v>
      </c>
      <c r="D42" s="590">
        <f>表3_4_5!Z40</f>
        <v>8.0016652884227355</v>
      </c>
      <c r="E42" s="31">
        <f>表3_4_5!AA40</f>
        <v>0.80996257941184757</v>
      </c>
      <c r="F42" s="744">
        <f t="shared" si="2"/>
        <v>20.568033867834583</v>
      </c>
      <c r="H42" s="563">
        <v>38</v>
      </c>
      <c r="I42" s="153" t="s">
        <v>2482</v>
      </c>
      <c r="J42" s="80">
        <f>C43</f>
        <v>0</v>
      </c>
      <c r="K42" s="590">
        <f t="shared" ref="K42:L43" si="5">D43</f>
        <v>0</v>
      </c>
      <c r="L42" s="58">
        <f t="shared" si="5"/>
        <v>0</v>
      </c>
      <c r="M42" s="753">
        <f t="shared" si="1"/>
        <v>0</v>
      </c>
    </row>
    <row r="43" spans="1:13">
      <c r="A43" s="595" t="s">
        <v>146</v>
      </c>
      <c r="B43" s="596" t="s">
        <v>242</v>
      </c>
      <c r="C43" s="80">
        <f>表3_4_5!Y41</f>
        <v>0</v>
      </c>
      <c r="D43" s="590">
        <f>表3_4_5!Z41</f>
        <v>0</v>
      </c>
      <c r="E43" s="31">
        <f>表3_4_5!AA41</f>
        <v>0</v>
      </c>
      <c r="F43" s="744">
        <f t="shared" si="2"/>
        <v>0</v>
      </c>
      <c r="H43" s="563">
        <v>39</v>
      </c>
      <c r="I43" s="153" t="s">
        <v>2483</v>
      </c>
      <c r="J43" s="80">
        <f>C44</f>
        <v>0</v>
      </c>
      <c r="K43" s="590">
        <f t="shared" si="5"/>
        <v>0</v>
      </c>
      <c r="L43" s="58">
        <f t="shared" si="5"/>
        <v>0</v>
      </c>
      <c r="M43" s="753">
        <f t="shared" si="1"/>
        <v>0</v>
      </c>
    </row>
    <row r="44" spans="1:13">
      <c r="A44" s="595" t="s">
        <v>148</v>
      </c>
      <c r="B44" s="596" t="s">
        <v>243</v>
      </c>
      <c r="C44" s="80">
        <f>表3_4_5!Y42</f>
        <v>0</v>
      </c>
      <c r="D44" s="590">
        <f>表3_4_5!Z42</f>
        <v>0</v>
      </c>
      <c r="E44" s="31">
        <f>表3_4_5!AA42</f>
        <v>0</v>
      </c>
      <c r="F44" s="744">
        <f t="shared" si="2"/>
        <v>0</v>
      </c>
      <c r="H44" s="756"/>
      <c r="I44" s="482" t="s">
        <v>210</v>
      </c>
      <c r="J44" s="757">
        <f>SUM(J5:J43)</f>
        <v>37.803318400000002</v>
      </c>
      <c r="K44" s="119">
        <f t="shared" ref="K44:L44" si="6">SUM(K5:K43)</f>
        <v>483.56622244217749</v>
      </c>
      <c r="L44" s="755">
        <f t="shared" si="6"/>
        <v>43.410402944989741</v>
      </c>
      <c r="M44" s="755">
        <f t="shared" si="1"/>
        <v>564.77994378716721</v>
      </c>
    </row>
    <row r="45" spans="1:13">
      <c r="A45" s="746"/>
      <c r="B45" s="747" t="s">
        <v>210</v>
      </c>
      <c r="C45" s="748">
        <f>SUM(C5:C44)</f>
        <v>37.803318400000002</v>
      </c>
      <c r="D45" s="119">
        <f t="shared" ref="D45:F45" si="7">SUM(D5:D44)</f>
        <v>483.56622244217749</v>
      </c>
      <c r="E45" s="748">
        <f t="shared" si="7"/>
        <v>43.410402944989741</v>
      </c>
      <c r="F45" s="119">
        <f t="shared" si="7"/>
        <v>564.77994378716744</v>
      </c>
    </row>
    <row r="46" spans="1:13">
      <c r="C46" s="597" t="s">
        <v>244</v>
      </c>
      <c r="D46" s="597"/>
      <c r="E46" s="597"/>
      <c r="F46" s="146" t="s">
        <v>244</v>
      </c>
      <c r="K46" s="43" t="s">
        <v>244</v>
      </c>
      <c r="L46" s="43"/>
    </row>
    <row r="47" spans="1:13">
      <c r="C47" s="146" t="s">
        <v>244</v>
      </c>
      <c r="H47" s="146" t="s">
        <v>153</v>
      </c>
    </row>
  </sheetData>
  <mergeCells count="3">
    <mergeCell ref="O15:P15"/>
    <mergeCell ref="O16:P16"/>
    <mergeCell ref="O20:P20"/>
  </mergeCells>
  <phoneticPr fontId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00E4B-BE33-4192-A8CD-45287E570F7E}">
  <dimension ref="A1:U47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" defaultRowHeight="13"/>
  <cols>
    <col min="1" max="1" width="3.25" style="146" customWidth="1"/>
    <col min="2" max="2" width="25.5" style="146" customWidth="1"/>
    <col min="3" max="5" width="11.08203125" style="146" customWidth="1"/>
    <col min="6" max="6" width="10.33203125" style="146" customWidth="1"/>
    <col min="7" max="7" width="5.25" style="146" customWidth="1"/>
    <col min="8" max="8" width="4.25" style="146" customWidth="1"/>
    <col min="9" max="9" width="24.33203125" style="146" customWidth="1"/>
    <col min="10" max="13" width="10.58203125" style="146" customWidth="1"/>
    <col min="14" max="14" width="9" style="146"/>
    <col min="15" max="15" width="12.75" style="146" customWidth="1"/>
    <col min="16" max="16" width="11.75" style="146" customWidth="1"/>
    <col min="17" max="18" width="13.08203125" style="146" customWidth="1"/>
    <col min="19" max="19" width="16.58203125" style="146" customWidth="1"/>
    <col min="20" max="16384" width="9" style="146"/>
  </cols>
  <sheetData>
    <row r="1" spans="1:21" ht="15.75" customHeight="1">
      <c r="A1" s="144" t="s">
        <v>2535</v>
      </c>
      <c r="F1" s="584" t="s">
        <v>2</v>
      </c>
      <c r="H1" s="144" t="s">
        <v>2536</v>
      </c>
      <c r="L1" s="584"/>
      <c r="M1" s="584" t="s">
        <v>2</v>
      </c>
    </row>
    <row r="2" spans="1:21" ht="15.75" customHeight="1">
      <c r="A2" s="251"/>
      <c r="B2" s="253"/>
      <c r="C2" s="252" t="s">
        <v>226</v>
      </c>
      <c r="D2" s="513"/>
      <c r="E2" s="252"/>
      <c r="F2" s="740" t="s">
        <v>9</v>
      </c>
      <c r="H2" s="251"/>
      <c r="I2" s="252"/>
      <c r="J2" s="251"/>
      <c r="K2" s="513"/>
      <c r="L2" s="253"/>
      <c r="M2" s="740" t="s">
        <v>9</v>
      </c>
    </row>
    <row r="3" spans="1:21" ht="15.75" customHeight="1">
      <c r="A3" s="512"/>
      <c r="B3" s="599" t="s">
        <v>227</v>
      </c>
      <c r="C3" s="585" t="s">
        <v>2144</v>
      </c>
      <c r="D3" s="586" t="s">
        <v>154</v>
      </c>
      <c r="E3" s="585" t="s">
        <v>312</v>
      </c>
      <c r="F3" s="741" t="s">
        <v>149</v>
      </c>
      <c r="H3" s="512"/>
      <c r="I3" s="587" t="s">
        <v>228</v>
      </c>
      <c r="J3" s="749" t="s">
        <v>2144</v>
      </c>
      <c r="K3" s="586" t="s">
        <v>154</v>
      </c>
      <c r="L3" s="585" t="s">
        <v>312</v>
      </c>
      <c r="M3" s="741" t="s">
        <v>149</v>
      </c>
      <c r="U3" s="584" t="s">
        <v>226</v>
      </c>
    </row>
    <row r="4" spans="1:21" ht="15.75" customHeight="1">
      <c r="A4" s="508"/>
      <c r="B4" s="600"/>
      <c r="C4" s="589" t="s">
        <v>226</v>
      </c>
      <c r="D4" s="588"/>
      <c r="E4" s="589"/>
      <c r="F4" s="742" t="s">
        <v>229</v>
      </c>
      <c r="H4" s="512"/>
      <c r="I4" s="322"/>
      <c r="J4" s="750" t="s">
        <v>226</v>
      </c>
      <c r="K4" s="588" t="s">
        <v>226</v>
      </c>
      <c r="L4" s="751"/>
      <c r="M4" s="742" t="s">
        <v>230</v>
      </c>
    </row>
    <row r="5" spans="1:21" ht="15" customHeight="1">
      <c r="A5" s="598" t="s">
        <v>22</v>
      </c>
      <c r="B5" s="510" t="s">
        <v>23</v>
      </c>
      <c r="C5" s="55">
        <f>表3_4_5!Q3</f>
        <v>0</v>
      </c>
      <c r="D5" s="591">
        <f>表3_4_5!R3+表2!D3</f>
        <v>0</v>
      </c>
      <c r="E5" s="49">
        <f>表3_4_5!S3</f>
        <v>0</v>
      </c>
      <c r="F5" s="743">
        <f>SUM(C5:E5)</f>
        <v>0</v>
      </c>
      <c r="H5" s="543" t="s">
        <v>22</v>
      </c>
      <c r="I5" s="490" t="s">
        <v>23</v>
      </c>
      <c r="J5" s="55">
        <f>C5</f>
        <v>0</v>
      </c>
      <c r="K5" s="591">
        <f t="shared" ref="K5:L20" si="0">D5</f>
        <v>0</v>
      </c>
      <c r="L5" s="57">
        <f t="shared" si="0"/>
        <v>0</v>
      </c>
      <c r="M5" s="752">
        <f t="shared" ref="M5:M44" si="1">SUM(J5:L5)</f>
        <v>0</v>
      </c>
    </row>
    <row r="6" spans="1:21" ht="15" customHeight="1">
      <c r="A6" s="512" t="s">
        <v>29</v>
      </c>
      <c r="B6" s="510" t="s">
        <v>2473</v>
      </c>
      <c r="C6" s="80">
        <f>表3_4_5!Q4</f>
        <v>0</v>
      </c>
      <c r="D6" s="590">
        <f>表3_4_5!R4+表2!D4</f>
        <v>0</v>
      </c>
      <c r="E6" s="31">
        <f>表3_4_5!S4</f>
        <v>0</v>
      </c>
      <c r="F6" s="744">
        <f t="shared" ref="F6:F44" si="2">SUM(C6:E6)</f>
        <v>0</v>
      </c>
      <c r="H6" s="547" t="s">
        <v>29</v>
      </c>
      <c r="I6" s="153" t="s">
        <v>2473</v>
      </c>
      <c r="J6" s="80">
        <f t="shared" ref="J6:L40" si="3">C6</f>
        <v>0</v>
      </c>
      <c r="K6" s="590">
        <f t="shared" si="0"/>
        <v>0</v>
      </c>
      <c r="L6" s="58">
        <f t="shared" si="0"/>
        <v>0</v>
      </c>
      <c r="M6" s="753">
        <f t="shared" si="1"/>
        <v>0</v>
      </c>
    </row>
    <row r="7" spans="1:21" ht="15" customHeight="1">
      <c r="A7" s="512" t="s">
        <v>34</v>
      </c>
      <c r="B7" s="510" t="s">
        <v>2474</v>
      </c>
      <c r="C7" s="80">
        <f>表3_4_5!Q5</f>
        <v>0</v>
      </c>
      <c r="D7" s="590">
        <f>表3_4_5!R5+表2!D5</f>
        <v>0</v>
      </c>
      <c r="E7" s="31">
        <f>表3_4_5!S5</f>
        <v>0</v>
      </c>
      <c r="F7" s="744">
        <f t="shared" si="2"/>
        <v>0</v>
      </c>
      <c r="H7" s="547" t="s">
        <v>34</v>
      </c>
      <c r="I7" s="153" t="s">
        <v>2474</v>
      </c>
      <c r="J7" s="80">
        <f t="shared" si="3"/>
        <v>0</v>
      </c>
      <c r="K7" s="590">
        <f t="shared" si="0"/>
        <v>0</v>
      </c>
      <c r="L7" s="58">
        <f t="shared" si="0"/>
        <v>0</v>
      </c>
      <c r="M7" s="753">
        <f t="shared" si="1"/>
        <v>0</v>
      </c>
    </row>
    <row r="8" spans="1:21" ht="15" customHeight="1">
      <c r="A8" s="512" t="s">
        <v>39</v>
      </c>
      <c r="B8" s="510" t="s">
        <v>40</v>
      </c>
      <c r="C8" s="80">
        <f>表3_4_5!Q6</f>
        <v>0</v>
      </c>
      <c r="D8" s="594">
        <f>表3_4_5!R6+表2!D6</f>
        <v>0</v>
      </c>
      <c r="E8" s="31">
        <f>表3_4_5!S6</f>
        <v>0</v>
      </c>
      <c r="F8" s="744">
        <f t="shared" si="2"/>
        <v>0</v>
      </c>
      <c r="H8" s="547" t="s">
        <v>39</v>
      </c>
      <c r="I8" s="153" t="s">
        <v>40</v>
      </c>
      <c r="J8" s="80">
        <f t="shared" si="3"/>
        <v>0</v>
      </c>
      <c r="K8" s="590">
        <f t="shared" si="0"/>
        <v>0</v>
      </c>
      <c r="L8" s="58">
        <f t="shared" si="0"/>
        <v>0</v>
      </c>
      <c r="M8" s="753">
        <f t="shared" si="1"/>
        <v>0</v>
      </c>
    </row>
    <row r="9" spans="1:21" ht="15" customHeight="1">
      <c r="A9" s="251" t="s">
        <v>45</v>
      </c>
      <c r="B9" s="513" t="s">
        <v>46</v>
      </c>
      <c r="C9" s="55">
        <f>表3_4_5!Q7</f>
        <v>0</v>
      </c>
      <c r="D9" s="590">
        <f>表3_4_5!R7+表2!D7</f>
        <v>199.73531054705262</v>
      </c>
      <c r="E9" s="49">
        <f>表3_4_5!S7</f>
        <v>10.236187051631795</v>
      </c>
      <c r="F9" s="743">
        <f t="shared" si="2"/>
        <v>209.97149759868441</v>
      </c>
      <c r="H9" s="551" t="s">
        <v>45</v>
      </c>
      <c r="I9" s="490" t="s">
        <v>46</v>
      </c>
      <c r="J9" s="55">
        <f t="shared" si="3"/>
        <v>0</v>
      </c>
      <c r="K9" s="591">
        <f t="shared" si="0"/>
        <v>199.73531054705262</v>
      </c>
      <c r="L9" s="57">
        <f t="shared" si="0"/>
        <v>10.236187051631795</v>
      </c>
      <c r="M9" s="752">
        <f t="shared" si="1"/>
        <v>209.97149759868441</v>
      </c>
    </row>
    <row r="10" spans="1:21" ht="15" customHeight="1">
      <c r="A10" s="512" t="s">
        <v>50</v>
      </c>
      <c r="B10" s="510" t="s">
        <v>51</v>
      </c>
      <c r="C10" s="80">
        <f>表3_4_5!Q8</f>
        <v>0</v>
      </c>
      <c r="D10" s="590">
        <f>表3_4_5!R8+表2!D8</f>
        <v>13.340287400284664</v>
      </c>
      <c r="E10" s="31">
        <f>表3_4_5!S8</f>
        <v>0.68367319117403647</v>
      </c>
      <c r="F10" s="744">
        <f t="shared" si="2"/>
        <v>14.023960591458701</v>
      </c>
      <c r="H10" s="547" t="s">
        <v>50</v>
      </c>
      <c r="I10" s="153" t="s">
        <v>51</v>
      </c>
      <c r="J10" s="80">
        <f t="shared" si="3"/>
        <v>0</v>
      </c>
      <c r="K10" s="590">
        <f t="shared" si="0"/>
        <v>13.340287400284664</v>
      </c>
      <c r="L10" s="58">
        <f t="shared" si="0"/>
        <v>0.68367319117403647</v>
      </c>
      <c r="M10" s="753">
        <f t="shared" si="1"/>
        <v>14.023960591458701</v>
      </c>
    </row>
    <row r="11" spans="1:21" ht="15" customHeight="1">
      <c r="A11" s="512" t="s">
        <v>56</v>
      </c>
      <c r="B11" s="510" t="s">
        <v>42</v>
      </c>
      <c r="C11" s="80">
        <f>表3_4_5!Q9</f>
        <v>0</v>
      </c>
      <c r="D11" s="590">
        <f>表3_4_5!R9+表2!D9</f>
        <v>0</v>
      </c>
      <c r="E11" s="31">
        <f>表3_4_5!S9</f>
        <v>0</v>
      </c>
      <c r="F11" s="744">
        <f t="shared" si="2"/>
        <v>0</v>
      </c>
      <c r="H11" s="547" t="s">
        <v>56</v>
      </c>
      <c r="I11" s="153" t="s">
        <v>42</v>
      </c>
      <c r="J11" s="80">
        <f t="shared" si="3"/>
        <v>0</v>
      </c>
      <c r="K11" s="590">
        <f t="shared" si="0"/>
        <v>0</v>
      </c>
      <c r="L11" s="58">
        <f t="shared" si="0"/>
        <v>0</v>
      </c>
      <c r="M11" s="753">
        <f t="shared" si="1"/>
        <v>0</v>
      </c>
    </row>
    <row r="12" spans="1:21" ht="15" customHeight="1">
      <c r="A12" s="512" t="s">
        <v>59</v>
      </c>
      <c r="B12" s="510" t="s">
        <v>60</v>
      </c>
      <c r="C12" s="80">
        <f>表3_4_5!Q10</f>
        <v>0</v>
      </c>
      <c r="D12" s="590">
        <f>表3_4_5!R10+表2!D10</f>
        <v>0</v>
      </c>
      <c r="E12" s="31">
        <f>表3_4_5!S10</f>
        <v>0</v>
      </c>
      <c r="F12" s="744">
        <f t="shared" si="2"/>
        <v>0</v>
      </c>
      <c r="H12" s="547" t="s">
        <v>59</v>
      </c>
      <c r="I12" s="153" t="s">
        <v>60</v>
      </c>
      <c r="J12" s="80">
        <f t="shared" si="3"/>
        <v>0</v>
      </c>
      <c r="K12" s="590">
        <f t="shared" si="0"/>
        <v>0</v>
      </c>
      <c r="L12" s="58">
        <f t="shared" si="0"/>
        <v>0</v>
      </c>
      <c r="M12" s="753">
        <f t="shared" si="1"/>
        <v>0</v>
      </c>
      <c r="O12" s="518"/>
      <c r="P12" s="518"/>
      <c r="Q12" s="518"/>
      <c r="R12" s="518"/>
      <c r="S12" s="518"/>
    </row>
    <row r="13" spans="1:21" ht="15.75" customHeight="1">
      <c r="A13" s="512" t="s">
        <v>63</v>
      </c>
      <c r="B13" s="510" t="s">
        <v>64</v>
      </c>
      <c r="C13" s="80">
        <f>表3_4_5!Q11</f>
        <v>0</v>
      </c>
      <c r="D13" s="590">
        <f>表3_4_5!R11+表2!D11</f>
        <v>0</v>
      </c>
      <c r="E13" s="31">
        <f>表3_4_5!S11</f>
        <v>0</v>
      </c>
      <c r="F13" s="744">
        <f t="shared" si="2"/>
        <v>0</v>
      </c>
      <c r="H13" s="547" t="s">
        <v>63</v>
      </c>
      <c r="I13" s="153" t="s">
        <v>64</v>
      </c>
      <c r="J13" s="80">
        <f t="shared" si="3"/>
        <v>0</v>
      </c>
      <c r="K13" s="590">
        <f t="shared" si="0"/>
        <v>0</v>
      </c>
      <c r="L13" s="58">
        <f t="shared" si="0"/>
        <v>0</v>
      </c>
      <c r="M13" s="753">
        <f t="shared" si="1"/>
        <v>0</v>
      </c>
      <c r="O13" s="322"/>
      <c r="P13" s="322"/>
      <c r="Q13" s="322"/>
      <c r="R13" s="322"/>
      <c r="S13" s="322"/>
    </row>
    <row r="14" spans="1:21" ht="15.75" customHeight="1">
      <c r="A14" s="512" t="s">
        <v>68</v>
      </c>
      <c r="B14" s="510" t="s">
        <v>2475</v>
      </c>
      <c r="C14" s="80">
        <f>表3_4_5!Q12</f>
        <v>0</v>
      </c>
      <c r="D14" s="590">
        <f>表3_4_5!R12+表2!D12</f>
        <v>0</v>
      </c>
      <c r="E14" s="31">
        <f>表3_4_5!S12</f>
        <v>0</v>
      </c>
      <c r="F14" s="744">
        <f t="shared" si="2"/>
        <v>0</v>
      </c>
      <c r="H14" s="547" t="s">
        <v>68</v>
      </c>
      <c r="I14" s="153" t="s">
        <v>2475</v>
      </c>
      <c r="J14" s="80">
        <f t="shared" si="3"/>
        <v>0</v>
      </c>
      <c r="K14" s="590">
        <f t="shared" si="0"/>
        <v>0</v>
      </c>
      <c r="L14" s="58">
        <f t="shared" si="0"/>
        <v>0</v>
      </c>
      <c r="M14" s="753">
        <f t="shared" si="1"/>
        <v>0</v>
      </c>
      <c r="O14" s="145"/>
      <c r="P14" s="516"/>
      <c r="Q14" s="516"/>
      <c r="R14" s="516"/>
      <c r="S14" s="516"/>
    </row>
    <row r="15" spans="1:21" ht="15.75" customHeight="1">
      <c r="A15" s="512" t="s">
        <v>70</v>
      </c>
      <c r="B15" s="510" t="s">
        <v>71</v>
      </c>
      <c r="C15" s="80">
        <f>表3_4_5!Q13</f>
        <v>0</v>
      </c>
      <c r="D15" s="590">
        <f>表3_4_5!R13+表2!D13</f>
        <v>0</v>
      </c>
      <c r="E15" s="31">
        <f>表3_4_5!S13</f>
        <v>0</v>
      </c>
      <c r="F15" s="744">
        <f t="shared" si="2"/>
        <v>0</v>
      </c>
      <c r="H15" s="547" t="s">
        <v>70</v>
      </c>
      <c r="I15" s="153" t="s">
        <v>71</v>
      </c>
      <c r="J15" s="80">
        <f t="shared" si="3"/>
        <v>0</v>
      </c>
      <c r="K15" s="590">
        <f t="shared" si="0"/>
        <v>0</v>
      </c>
      <c r="L15" s="58">
        <f t="shared" si="0"/>
        <v>0</v>
      </c>
      <c r="M15" s="753">
        <f t="shared" si="1"/>
        <v>0</v>
      </c>
      <c r="O15" s="1041"/>
      <c r="P15" s="1041"/>
      <c r="Q15" s="978"/>
      <c r="R15" s="978"/>
      <c r="S15" s="978"/>
    </row>
    <row r="16" spans="1:21" ht="15.75" customHeight="1">
      <c r="A16" s="512" t="s">
        <v>72</v>
      </c>
      <c r="B16" s="510" t="s">
        <v>73</v>
      </c>
      <c r="C16" s="80">
        <f>表3_4_5!Q14</f>
        <v>0</v>
      </c>
      <c r="D16" s="590">
        <f>表3_4_5!R14+表2!D14</f>
        <v>0</v>
      </c>
      <c r="E16" s="31">
        <f>表3_4_5!S14</f>
        <v>0</v>
      </c>
      <c r="F16" s="744">
        <f t="shared" si="2"/>
        <v>0</v>
      </c>
      <c r="H16" s="547" t="s">
        <v>72</v>
      </c>
      <c r="I16" s="153" t="s">
        <v>73</v>
      </c>
      <c r="J16" s="80">
        <f t="shared" si="3"/>
        <v>0</v>
      </c>
      <c r="K16" s="590">
        <f t="shared" si="0"/>
        <v>0</v>
      </c>
      <c r="L16" s="58">
        <f t="shared" si="0"/>
        <v>0</v>
      </c>
      <c r="M16" s="753">
        <f t="shared" si="1"/>
        <v>0</v>
      </c>
      <c r="O16" s="1041"/>
      <c r="P16" s="1041"/>
      <c r="Q16" s="593"/>
      <c r="R16" s="593"/>
      <c r="S16" s="516"/>
    </row>
    <row r="17" spans="1:19" ht="15.75" customHeight="1">
      <c r="A17" s="512" t="s">
        <v>74</v>
      </c>
      <c r="B17" s="510" t="s">
        <v>75</v>
      </c>
      <c r="C17" s="80">
        <f>表3_4_5!Q15</f>
        <v>0</v>
      </c>
      <c r="D17" s="590">
        <f>表3_4_5!R15+表2!D15</f>
        <v>0</v>
      </c>
      <c r="E17" s="31">
        <f>表3_4_5!S15</f>
        <v>0</v>
      </c>
      <c r="F17" s="744">
        <f t="shared" si="2"/>
        <v>0</v>
      </c>
      <c r="H17" s="547" t="s">
        <v>74</v>
      </c>
      <c r="I17" s="153" t="s">
        <v>75</v>
      </c>
      <c r="J17" s="80">
        <f t="shared" si="3"/>
        <v>0</v>
      </c>
      <c r="K17" s="590">
        <f t="shared" si="0"/>
        <v>0</v>
      </c>
      <c r="L17" s="58">
        <f t="shared" si="0"/>
        <v>0</v>
      </c>
      <c r="M17" s="753">
        <f t="shared" si="1"/>
        <v>0</v>
      </c>
      <c r="O17" s="978"/>
      <c r="P17" s="978"/>
      <c r="Q17" s="593"/>
      <c r="R17" s="593"/>
      <c r="S17" s="516"/>
    </row>
    <row r="18" spans="1:19" ht="15.75" customHeight="1">
      <c r="A18" s="512" t="s">
        <v>78</v>
      </c>
      <c r="B18" s="510" t="s">
        <v>79</v>
      </c>
      <c r="C18" s="80">
        <f>表3_4_5!Q16</f>
        <v>0</v>
      </c>
      <c r="D18" s="590">
        <f>表3_4_5!R16+表2!D16</f>
        <v>0</v>
      </c>
      <c r="E18" s="31">
        <f>表3_4_5!S16</f>
        <v>0</v>
      </c>
      <c r="F18" s="744">
        <f t="shared" si="2"/>
        <v>0</v>
      </c>
      <c r="H18" s="547" t="s">
        <v>78</v>
      </c>
      <c r="I18" s="153" t="s">
        <v>79</v>
      </c>
      <c r="J18" s="80">
        <f t="shared" si="3"/>
        <v>0</v>
      </c>
      <c r="K18" s="590">
        <f t="shared" si="0"/>
        <v>0</v>
      </c>
      <c r="L18" s="58">
        <f t="shared" si="0"/>
        <v>0</v>
      </c>
      <c r="M18" s="753">
        <f t="shared" si="1"/>
        <v>0</v>
      </c>
      <c r="O18" s="516"/>
      <c r="P18" s="978"/>
      <c r="Q18" s="593"/>
      <c r="R18" s="593"/>
      <c r="S18" s="516"/>
    </row>
    <row r="19" spans="1:19" ht="15.75" customHeight="1">
      <c r="A19" s="512" t="s">
        <v>84</v>
      </c>
      <c r="B19" s="510" t="s">
        <v>85</v>
      </c>
      <c r="C19" s="80">
        <f>表3_4_5!Q17</f>
        <v>0</v>
      </c>
      <c r="D19" s="590">
        <f>表3_4_5!R17+表2!D17</f>
        <v>0</v>
      </c>
      <c r="E19" s="31">
        <f>表3_4_5!S17</f>
        <v>0</v>
      </c>
      <c r="F19" s="744">
        <f t="shared" si="2"/>
        <v>0</v>
      </c>
      <c r="H19" s="547" t="s">
        <v>84</v>
      </c>
      <c r="I19" s="153" t="s">
        <v>85</v>
      </c>
      <c r="J19" s="80">
        <f t="shared" si="3"/>
        <v>0</v>
      </c>
      <c r="K19" s="590">
        <f t="shared" si="0"/>
        <v>0</v>
      </c>
      <c r="L19" s="58">
        <f t="shared" si="0"/>
        <v>0</v>
      </c>
      <c r="M19" s="753">
        <f t="shared" si="1"/>
        <v>0</v>
      </c>
      <c r="O19" s="516"/>
      <c r="P19" s="978"/>
      <c r="Q19" s="593"/>
      <c r="R19" s="593"/>
      <c r="S19" s="516"/>
    </row>
    <row r="20" spans="1:19" ht="15.75" customHeight="1">
      <c r="A20" s="512" t="s">
        <v>86</v>
      </c>
      <c r="B20" s="510" t="s">
        <v>87</v>
      </c>
      <c r="C20" s="80">
        <f>表3_4_5!Q18</f>
        <v>0</v>
      </c>
      <c r="D20" s="590">
        <f>表3_4_5!R18+表2!D18</f>
        <v>0</v>
      </c>
      <c r="E20" s="31">
        <f>表3_4_5!S18</f>
        <v>0</v>
      </c>
      <c r="F20" s="744">
        <f t="shared" si="2"/>
        <v>0</v>
      </c>
      <c r="H20" s="547" t="s">
        <v>86</v>
      </c>
      <c r="I20" s="153" t="s">
        <v>87</v>
      </c>
      <c r="J20" s="80">
        <f t="shared" si="3"/>
        <v>0</v>
      </c>
      <c r="K20" s="590">
        <f t="shared" si="0"/>
        <v>0</v>
      </c>
      <c r="L20" s="58">
        <f t="shared" si="0"/>
        <v>0</v>
      </c>
      <c r="M20" s="753">
        <f t="shared" si="1"/>
        <v>0</v>
      </c>
      <c r="O20" s="1041"/>
      <c r="P20" s="1041"/>
      <c r="Q20" s="593"/>
      <c r="R20" s="593"/>
      <c r="S20" s="516"/>
    </row>
    <row r="21" spans="1:19">
      <c r="A21" s="512" t="s">
        <v>88</v>
      </c>
      <c r="B21" s="510" t="s">
        <v>89</v>
      </c>
      <c r="C21" s="80">
        <f>表3_4_5!Q19</f>
        <v>0</v>
      </c>
      <c r="D21" s="590">
        <f>表3_4_5!R19+表2!D19</f>
        <v>0</v>
      </c>
      <c r="E21" s="31">
        <f>表3_4_5!S19</f>
        <v>0</v>
      </c>
      <c r="F21" s="744">
        <f t="shared" si="2"/>
        <v>0</v>
      </c>
      <c r="H21" s="547" t="s">
        <v>88</v>
      </c>
      <c r="I21" s="153" t="s">
        <v>89</v>
      </c>
      <c r="J21" s="80">
        <f t="shared" si="3"/>
        <v>0</v>
      </c>
      <c r="K21" s="590">
        <f t="shared" si="3"/>
        <v>0</v>
      </c>
      <c r="L21" s="58">
        <f t="shared" si="3"/>
        <v>0</v>
      </c>
      <c r="M21" s="753">
        <f t="shared" si="1"/>
        <v>0</v>
      </c>
      <c r="O21" s="322"/>
      <c r="P21" s="322"/>
      <c r="Q21" s="322"/>
      <c r="R21" s="322"/>
      <c r="S21" s="322"/>
    </row>
    <row r="22" spans="1:19">
      <c r="A22" s="512" t="s">
        <v>90</v>
      </c>
      <c r="B22" s="510" t="s">
        <v>2476</v>
      </c>
      <c r="C22" s="80">
        <f>表3_4_5!Q20</f>
        <v>0</v>
      </c>
      <c r="D22" s="590">
        <f>表3_4_5!R20+表2!D20</f>
        <v>0</v>
      </c>
      <c r="E22" s="31">
        <f>表3_4_5!S20</f>
        <v>0</v>
      </c>
      <c r="F22" s="744">
        <f t="shared" si="2"/>
        <v>0</v>
      </c>
      <c r="H22" s="547" t="s">
        <v>90</v>
      </c>
      <c r="I22" s="153" t="s">
        <v>2476</v>
      </c>
      <c r="J22" s="80">
        <f t="shared" si="3"/>
        <v>0</v>
      </c>
      <c r="K22" s="590">
        <f t="shared" si="3"/>
        <v>0</v>
      </c>
      <c r="L22" s="58">
        <f t="shared" si="3"/>
        <v>0</v>
      </c>
      <c r="M22" s="753">
        <f t="shared" si="1"/>
        <v>0</v>
      </c>
      <c r="O22" s="322"/>
      <c r="P22" s="322"/>
      <c r="Q22" s="322"/>
      <c r="R22" s="322"/>
      <c r="S22" s="322"/>
    </row>
    <row r="23" spans="1:19">
      <c r="A23" s="512" t="s">
        <v>92</v>
      </c>
      <c r="B23" s="510" t="s">
        <v>93</v>
      </c>
      <c r="C23" s="80">
        <f>表3_4_5!Q21</f>
        <v>0</v>
      </c>
      <c r="D23" s="590">
        <f>表3_4_5!R21+表2!D21</f>
        <v>0</v>
      </c>
      <c r="E23" s="31">
        <f>表3_4_5!S21</f>
        <v>0</v>
      </c>
      <c r="F23" s="744">
        <f t="shared" si="2"/>
        <v>0</v>
      </c>
      <c r="H23" s="547" t="s">
        <v>92</v>
      </c>
      <c r="I23" s="153" t="s">
        <v>93</v>
      </c>
      <c r="J23" s="80">
        <f t="shared" si="3"/>
        <v>0</v>
      </c>
      <c r="K23" s="590">
        <f t="shared" si="3"/>
        <v>0</v>
      </c>
      <c r="L23" s="58">
        <f t="shared" si="3"/>
        <v>0</v>
      </c>
      <c r="M23" s="753">
        <f t="shared" si="1"/>
        <v>0</v>
      </c>
    </row>
    <row r="24" spans="1:19">
      <c r="A24" s="512" t="s">
        <v>94</v>
      </c>
      <c r="B24" s="510" t="s">
        <v>95</v>
      </c>
      <c r="C24" s="80">
        <f>表3_4_5!Q22</f>
        <v>0</v>
      </c>
      <c r="D24" s="590">
        <f>表3_4_5!R22+表2!D22</f>
        <v>0</v>
      </c>
      <c r="E24" s="31">
        <f>表3_4_5!S22</f>
        <v>10.575000000000001</v>
      </c>
      <c r="F24" s="744">
        <f t="shared" si="2"/>
        <v>10.575000000000001</v>
      </c>
      <c r="H24" s="547" t="s">
        <v>94</v>
      </c>
      <c r="I24" s="153" t="s">
        <v>95</v>
      </c>
      <c r="J24" s="80">
        <f t="shared" si="3"/>
        <v>0</v>
      </c>
      <c r="K24" s="590">
        <f t="shared" si="3"/>
        <v>0</v>
      </c>
      <c r="L24" s="58">
        <f t="shared" si="3"/>
        <v>10.575000000000001</v>
      </c>
      <c r="M24" s="753">
        <f t="shared" si="1"/>
        <v>10.575000000000001</v>
      </c>
    </row>
    <row r="25" spans="1:19">
      <c r="A25" s="512" t="s">
        <v>98</v>
      </c>
      <c r="B25" s="510" t="s">
        <v>99</v>
      </c>
      <c r="C25" s="80">
        <f>表3_4_5!Q23</f>
        <v>0</v>
      </c>
      <c r="D25" s="590">
        <f>表3_4_5!R23+表2!D23</f>
        <v>0</v>
      </c>
      <c r="E25" s="31">
        <f>表3_4_5!S23</f>
        <v>0</v>
      </c>
      <c r="F25" s="744">
        <f t="shared" si="2"/>
        <v>0</v>
      </c>
      <c r="H25" s="547" t="s">
        <v>98</v>
      </c>
      <c r="I25" s="153" t="s">
        <v>99</v>
      </c>
      <c r="J25" s="80">
        <f t="shared" si="3"/>
        <v>0</v>
      </c>
      <c r="K25" s="590">
        <f t="shared" si="3"/>
        <v>0</v>
      </c>
      <c r="L25" s="58">
        <f t="shared" si="3"/>
        <v>0</v>
      </c>
      <c r="M25" s="753">
        <f t="shared" si="1"/>
        <v>0</v>
      </c>
    </row>
    <row r="26" spans="1:19">
      <c r="A26" s="508" t="s">
        <v>100</v>
      </c>
      <c r="B26" s="509" t="s">
        <v>101</v>
      </c>
      <c r="C26" s="53">
        <f>表3_4_5!Q24</f>
        <v>0</v>
      </c>
      <c r="D26" s="590">
        <f>表3_4_5!R24+表2!D24</f>
        <v>23.963972844532421</v>
      </c>
      <c r="E26" s="50">
        <f>表3_4_5!S24</f>
        <v>1.2281238999003747</v>
      </c>
      <c r="F26" s="745">
        <f t="shared" si="2"/>
        <v>25.192096744432796</v>
      </c>
      <c r="H26" s="552" t="s">
        <v>100</v>
      </c>
      <c r="I26" s="492" t="s">
        <v>101</v>
      </c>
      <c r="J26" s="53">
        <f t="shared" si="3"/>
        <v>0</v>
      </c>
      <c r="K26" s="594">
        <f t="shared" si="3"/>
        <v>23.963972844532421</v>
      </c>
      <c r="L26" s="81">
        <f t="shared" si="3"/>
        <v>1.2281238999003747</v>
      </c>
      <c r="M26" s="754">
        <f t="shared" si="1"/>
        <v>25.192096744432796</v>
      </c>
    </row>
    <row r="27" spans="1:19">
      <c r="A27" s="512" t="s">
        <v>102</v>
      </c>
      <c r="B27" s="510" t="s">
        <v>103</v>
      </c>
      <c r="C27" s="80">
        <f>表3_4_5!Q25</f>
        <v>0</v>
      </c>
      <c r="D27" s="591">
        <f>表3_4_5!R25+表2!D25</f>
        <v>0</v>
      </c>
      <c r="E27" s="31">
        <f>表3_4_5!S25</f>
        <v>0</v>
      </c>
      <c r="F27" s="744">
        <f t="shared" si="2"/>
        <v>0</v>
      </c>
      <c r="H27" s="547" t="s">
        <v>102</v>
      </c>
      <c r="I27" s="153" t="s">
        <v>103</v>
      </c>
      <c r="J27" s="80">
        <f t="shared" si="3"/>
        <v>0</v>
      </c>
      <c r="K27" s="590">
        <f t="shared" si="3"/>
        <v>0</v>
      </c>
      <c r="L27" s="58">
        <f t="shared" si="3"/>
        <v>0</v>
      </c>
      <c r="M27" s="753">
        <f t="shared" si="1"/>
        <v>0</v>
      </c>
    </row>
    <row r="28" spans="1:19">
      <c r="A28" s="512" t="s">
        <v>105</v>
      </c>
      <c r="B28" s="510" t="s">
        <v>37</v>
      </c>
      <c r="C28" s="80">
        <f>表3_4_5!Q26</f>
        <v>0</v>
      </c>
      <c r="D28" s="590">
        <f>表3_4_5!R26+表2!D26</f>
        <v>0</v>
      </c>
      <c r="E28" s="31">
        <f>表3_4_5!S26</f>
        <v>0</v>
      </c>
      <c r="F28" s="744">
        <f t="shared" si="2"/>
        <v>0</v>
      </c>
      <c r="H28" s="547" t="s">
        <v>105</v>
      </c>
      <c r="I28" s="153" t="s">
        <v>37</v>
      </c>
      <c r="J28" s="80">
        <f t="shared" si="3"/>
        <v>0</v>
      </c>
      <c r="K28" s="590">
        <f t="shared" si="3"/>
        <v>0</v>
      </c>
      <c r="L28" s="58">
        <f t="shared" si="3"/>
        <v>0</v>
      </c>
      <c r="M28" s="753">
        <f t="shared" si="1"/>
        <v>0</v>
      </c>
    </row>
    <row r="29" spans="1:19">
      <c r="A29" s="512" t="s">
        <v>107</v>
      </c>
      <c r="B29" s="510" t="s">
        <v>108</v>
      </c>
      <c r="C29" s="80">
        <f>表3_4_5!Q27</f>
        <v>0</v>
      </c>
      <c r="D29" s="590">
        <f>表3_4_5!R27+表2!D27</f>
        <v>0</v>
      </c>
      <c r="E29" s="31">
        <f>表3_4_5!S27</f>
        <v>0</v>
      </c>
      <c r="F29" s="744">
        <f t="shared" si="2"/>
        <v>0</v>
      </c>
      <c r="H29" s="547" t="s">
        <v>107</v>
      </c>
      <c r="I29" s="153" t="s">
        <v>108</v>
      </c>
      <c r="J29" s="80">
        <f t="shared" si="3"/>
        <v>0</v>
      </c>
      <c r="K29" s="590">
        <f t="shared" si="3"/>
        <v>0</v>
      </c>
      <c r="L29" s="58">
        <f t="shared" si="3"/>
        <v>0</v>
      </c>
      <c r="M29" s="753">
        <f t="shared" si="1"/>
        <v>0</v>
      </c>
    </row>
    <row r="30" spans="1:19">
      <c r="A30" s="512" t="s">
        <v>110</v>
      </c>
      <c r="B30" s="510" t="s">
        <v>2477</v>
      </c>
      <c r="C30" s="80">
        <f>表3_4_5!Q28</f>
        <v>0</v>
      </c>
      <c r="D30" s="590">
        <f>表3_4_5!R28+表2!D28</f>
        <v>0</v>
      </c>
      <c r="E30" s="31">
        <f>表3_4_5!S28</f>
        <v>0</v>
      </c>
      <c r="F30" s="744">
        <f t="shared" si="2"/>
        <v>0</v>
      </c>
      <c r="H30" s="547" t="s">
        <v>110</v>
      </c>
      <c r="I30" s="153" t="s">
        <v>2477</v>
      </c>
      <c r="J30" s="80">
        <f t="shared" si="3"/>
        <v>0</v>
      </c>
      <c r="K30" s="590">
        <f t="shared" si="3"/>
        <v>0</v>
      </c>
      <c r="L30" s="58">
        <f t="shared" si="3"/>
        <v>0</v>
      </c>
      <c r="M30" s="753">
        <f t="shared" si="1"/>
        <v>0</v>
      </c>
    </row>
    <row r="31" spans="1:19">
      <c r="A31" s="512" t="s">
        <v>114</v>
      </c>
      <c r="B31" s="510" t="s">
        <v>2478</v>
      </c>
      <c r="C31" s="80">
        <f>表3_4_5!Q29</f>
        <v>0</v>
      </c>
      <c r="D31" s="590">
        <f>表3_4_5!R29+表2!D29</f>
        <v>162.58914333117048</v>
      </c>
      <c r="E31" s="31">
        <f>表3_4_5!S29</f>
        <v>0</v>
      </c>
      <c r="F31" s="744">
        <f t="shared" si="2"/>
        <v>162.58914333117048</v>
      </c>
      <c r="H31" s="547" t="s">
        <v>114</v>
      </c>
      <c r="I31" s="153" t="s">
        <v>2478</v>
      </c>
      <c r="J31" s="80">
        <f t="shared" si="3"/>
        <v>0</v>
      </c>
      <c r="K31" s="590">
        <f t="shared" si="3"/>
        <v>162.58914333117048</v>
      </c>
      <c r="L31" s="58">
        <f t="shared" si="3"/>
        <v>0</v>
      </c>
      <c r="M31" s="753">
        <f t="shared" si="1"/>
        <v>162.58914333117048</v>
      </c>
    </row>
    <row r="32" spans="1:19">
      <c r="A32" s="512" t="s">
        <v>120</v>
      </c>
      <c r="B32" s="510" t="s">
        <v>121</v>
      </c>
      <c r="C32" s="80">
        <f>表3_4_5!Q30</f>
        <v>0.72095100000000012</v>
      </c>
      <c r="D32" s="590">
        <f>表3_4_5!R30+表2!D30</f>
        <v>0</v>
      </c>
      <c r="E32" s="31">
        <f>表3_4_5!S30</f>
        <v>0</v>
      </c>
      <c r="F32" s="744">
        <f t="shared" si="2"/>
        <v>0.72095100000000012</v>
      </c>
      <c r="H32" s="547" t="s">
        <v>120</v>
      </c>
      <c r="I32" s="153" t="s">
        <v>121</v>
      </c>
      <c r="J32" s="80">
        <f t="shared" si="3"/>
        <v>0.72095100000000012</v>
      </c>
      <c r="K32" s="590">
        <f t="shared" si="3"/>
        <v>0</v>
      </c>
      <c r="L32" s="58">
        <f t="shared" si="3"/>
        <v>0</v>
      </c>
      <c r="M32" s="753">
        <f t="shared" si="1"/>
        <v>0.72095100000000012</v>
      </c>
    </row>
    <row r="33" spans="1:13">
      <c r="A33" s="512" t="s">
        <v>122</v>
      </c>
      <c r="B33" s="510" t="s">
        <v>123</v>
      </c>
      <c r="C33" s="80">
        <f>表3_4_5!Q31</f>
        <v>0</v>
      </c>
      <c r="D33" s="590">
        <f>表3_4_5!R31+表2!D31</f>
        <v>0</v>
      </c>
      <c r="E33" s="31">
        <f>表3_4_5!S31</f>
        <v>0</v>
      </c>
      <c r="F33" s="744">
        <f t="shared" si="2"/>
        <v>0</v>
      </c>
      <c r="H33" s="547" t="s">
        <v>122</v>
      </c>
      <c r="I33" s="153" t="s">
        <v>123</v>
      </c>
      <c r="J33" s="80">
        <f t="shared" si="3"/>
        <v>0</v>
      </c>
      <c r="K33" s="590">
        <f t="shared" si="3"/>
        <v>0</v>
      </c>
      <c r="L33" s="58">
        <f t="shared" si="3"/>
        <v>0</v>
      </c>
      <c r="M33" s="753">
        <f t="shared" si="1"/>
        <v>0</v>
      </c>
    </row>
    <row r="34" spans="1:13">
      <c r="A34" s="512" t="s">
        <v>127</v>
      </c>
      <c r="B34" s="510" t="s">
        <v>2479</v>
      </c>
      <c r="C34" s="80">
        <f>表3_4_5!Q32</f>
        <v>0</v>
      </c>
      <c r="D34" s="590">
        <f>表3_4_5!R32+表2!D32</f>
        <v>15.25150939412495</v>
      </c>
      <c r="E34" s="31">
        <f>表3_4_5!S32</f>
        <v>0</v>
      </c>
      <c r="F34" s="744">
        <f t="shared" si="2"/>
        <v>15.25150939412495</v>
      </c>
      <c r="H34" s="547" t="s">
        <v>127</v>
      </c>
      <c r="I34" s="153" t="s">
        <v>2479</v>
      </c>
      <c r="J34" s="80">
        <f t="shared" si="3"/>
        <v>0</v>
      </c>
      <c r="K34" s="590">
        <f t="shared" si="3"/>
        <v>15.25150939412495</v>
      </c>
      <c r="L34" s="58">
        <f t="shared" si="3"/>
        <v>0</v>
      </c>
      <c r="M34" s="753">
        <f t="shared" si="1"/>
        <v>15.25150939412495</v>
      </c>
    </row>
    <row r="35" spans="1:13">
      <c r="A35" s="512" t="s">
        <v>129</v>
      </c>
      <c r="B35" s="510" t="s">
        <v>130</v>
      </c>
      <c r="C35" s="80">
        <f>表3_4_5!Q33</f>
        <v>0</v>
      </c>
      <c r="D35" s="590">
        <f>表3_4_5!R33+表2!D33</f>
        <v>0</v>
      </c>
      <c r="E35" s="31">
        <f>表3_4_5!S33</f>
        <v>2.1150000000000002</v>
      </c>
      <c r="F35" s="744">
        <f t="shared" si="2"/>
        <v>2.1150000000000002</v>
      </c>
      <c r="H35" s="547" t="s">
        <v>129</v>
      </c>
      <c r="I35" s="153" t="s">
        <v>130</v>
      </c>
      <c r="J35" s="80">
        <f t="shared" si="3"/>
        <v>0</v>
      </c>
      <c r="K35" s="590">
        <f t="shared" si="3"/>
        <v>0</v>
      </c>
      <c r="L35" s="58">
        <f t="shared" si="3"/>
        <v>2.1150000000000002</v>
      </c>
      <c r="M35" s="753">
        <f t="shared" si="1"/>
        <v>2.1150000000000002</v>
      </c>
    </row>
    <row r="36" spans="1:13">
      <c r="A36" s="512" t="s">
        <v>132</v>
      </c>
      <c r="B36" s="510" t="s">
        <v>133</v>
      </c>
      <c r="C36" s="80">
        <f>表3_4_5!Q34</f>
        <v>0</v>
      </c>
      <c r="D36" s="590">
        <f>表3_4_5!R34+表2!D34</f>
        <v>0</v>
      </c>
      <c r="E36" s="31">
        <f>表3_4_5!S34</f>
        <v>0</v>
      </c>
      <c r="F36" s="744">
        <f t="shared" si="2"/>
        <v>0</v>
      </c>
      <c r="H36" s="547" t="s">
        <v>132</v>
      </c>
      <c r="I36" s="153" t="s">
        <v>133</v>
      </c>
      <c r="J36" s="80">
        <f t="shared" si="3"/>
        <v>0</v>
      </c>
      <c r="K36" s="590">
        <f t="shared" si="3"/>
        <v>0</v>
      </c>
      <c r="L36" s="58">
        <f t="shared" si="3"/>
        <v>0</v>
      </c>
      <c r="M36" s="753">
        <f t="shared" si="1"/>
        <v>0</v>
      </c>
    </row>
    <row r="37" spans="1:13">
      <c r="A37" s="512" t="s">
        <v>134</v>
      </c>
      <c r="B37" s="510" t="s">
        <v>135</v>
      </c>
      <c r="C37" s="80">
        <f>表3_4_5!Q35</f>
        <v>0</v>
      </c>
      <c r="D37" s="590">
        <f>表3_4_5!R35+表2!D35</f>
        <v>0</v>
      </c>
      <c r="E37" s="31">
        <f>表3_4_5!S35</f>
        <v>0</v>
      </c>
      <c r="F37" s="744">
        <f t="shared" si="2"/>
        <v>0</v>
      </c>
      <c r="H37" s="547" t="s">
        <v>134</v>
      </c>
      <c r="I37" s="153" t="s">
        <v>135</v>
      </c>
      <c r="J37" s="80">
        <f t="shared" si="3"/>
        <v>0</v>
      </c>
      <c r="K37" s="590">
        <f t="shared" si="3"/>
        <v>0</v>
      </c>
      <c r="L37" s="58">
        <f t="shared" si="3"/>
        <v>0</v>
      </c>
      <c r="M37" s="753">
        <f t="shared" si="1"/>
        <v>0</v>
      </c>
    </row>
    <row r="38" spans="1:13">
      <c r="A38" s="512" t="s">
        <v>136</v>
      </c>
      <c r="B38" s="510" t="s">
        <v>2480</v>
      </c>
      <c r="C38" s="80">
        <f>表3_4_5!Q36</f>
        <v>0</v>
      </c>
      <c r="D38" s="590">
        <f>表3_4_5!R36+表2!D36</f>
        <v>0</v>
      </c>
      <c r="E38" s="31">
        <f>表3_4_5!S36</f>
        <v>0</v>
      </c>
      <c r="F38" s="744">
        <f t="shared" si="2"/>
        <v>0</v>
      </c>
      <c r="H38" s="547" t="s">
        <v>136</v>
      </c>
      <c r="I38" s="153" t="s">
        <v>2480</v>
      </c>
      <c r="J38" s="80">
        <f t="shared" si="3"/>
        <v>0</v>
      </c>
      <c r="K38" s="590">
        <f t="shared" si="3"/>
        <v>0</v>
      </c>
      <c r="L38" s="58">
        <f t="shared" si="3"/>
        <v>0</v>
      </c>
      <c r="M38" s="753">
        <f t="shared" si="1"/>
        <v>0</v>
      </c>
    </row>
    <row r="39" spans="1:13">
      <c r="A39" s="512" t="s">
        <v>138</v>
      </c>
      <c r="B39" s="510" t="s">
        <v>2481</v>
      </c>
      <c r="C39" s="80">
        <f>表3_4_5!Q37</f>
        <v>11.756406</v>
      </c>
      <c r="D39" s="590">
        <f>表3_4_5!R37+表2!D37</f>
        <v>0</v>
      </c>
      <c r="E39" s="31">
        <f>表3_4_5!S37</f>
        <v>0</v>
      </c>
      <c r="F39" s="744">
        <f t="shared" si="2"/>
        <v>11.756406</v>
      </c>
      <c r="H39" s="547" t="s">
        <v>138</v>
      </c>
      <c r="I39" s="153" t="s">
        <v>2481</v>
      </c>
      <c r="J39" s="80">
        <f t="shared" si="3"/>
        <v>11.756406</v>
      </c>
      <c r="K39" s="590">
        <f t="shared" si="3"/>
        <v>0</v>
      </c>
      <c r="L39" s="58">
        <f t="shared" si="3"/>
        <v>0</v>
      </c>
      <c r="M39" s="753">
        <f t="shared" si="1"/>
        <v>11.756406</v>
      </c>
    </row>
    <row r="40" spans="1:13">
      <c r="A40" s="512" t="s">
        <v>140</v>
      </c>
      <c r="B40" s="510" t="s">
        <v>141</v>
      </c>
      <c r="C40" s="80">
        <f>表3_4_5!Q38</f>
        <v>13.5695554</v>
      </c>
      <c r="D40" s="590">
        <f>表3_4_5!R38+表2!D38</f>
        <v>0</v>
      </c>
      <c r="E40" s="31">
        <f>表3_4_5!S38</f>
        <v>0</v>
      </c>
      <c r="F40" s="744">
        <f t="shared" si="2"/>
        <v>13.5695554</v>
      </c>
      <c r="H40" s="547" t="s">
        <v>140</v>
      </c>
      <c r="I40" s="153" t="s">
        <v>141</v>
      </c>
      <c r="J40" s="80">
        <f t="shared" si="3"/>
        <v>13.5695554</v>
      </c>
      <c r="K40" s="590">
        <f t="shared" si="3"/>
        <v>0</v>
      </c>
      <c r="L40" s="58">
        <f t="shared" si="3"/>
        <v>0</v>
      </c>
      <c r="M40" s="753">
        <f t="shared" si="1"/>
        <v>13.5695554</v>
      </c>
    </row>
    <row r="41" spans="1:13">
      <c r="A41" s="512" t="s">
        <v>142</v>
      </c>
      <c r="B41" s="510" t="s">
        <v>240</v>
      </c>
      <c r="C41" s="80">
        <f>表3_4_5!Q39</f>
        <v>0</v>
      </c>
      <c r="D41" s="590">
        <f>表3_4_5!R39+表2!D39</f>
        <v>54.776662385767906</v>
      </c>
      <c r="E41" s="31">
        <f>表3_4_5!S39</f>
        <v>2.8072360400827376</v>
      </c>
      <c r="F41" s="744">
        <f t="shared" si="2"/>
        <v>57.583898425850641</v>
      </c>
      <c r="H41" s="563">
        <v>37</v>
      </c>
      <c r="I41" s="153" t="s">
        <v>143</v>
      </c>
      <c r="J41" s="80">
        <f>C41+C42</f>
        <v>11.756406</v>
      </c>
      <c r="K41" s="590">
        <f t="shared" ref="K41:L41" si="4">D41+D42</f>
        <v>62.678927482834858</v>
      </c>
      <c r="L41" s="58">
        <f t="shared" si="4"/>
        <v>3.2122173297886616</v>
      </c>
      <c r="M41" s="753">
        <f t="shared" si="1"/>
        <v>77.647550812623521</v>
      </c>
    </row>
    <row r="42" spans="1:13">
      <c r="A42" s="512" t="s">
        <v>144</v>
      </c>
      <c r="B42" s="510" t="s">
        <v>241</v>
      </c>
      <c r="C42" s="80">
        <f>表3_4_5!Q40</f>
        <v>11.756406</v>
      </c>
      <c r="D42" s="590">
        <f>表3_4_5!R40+表2!D40</f>
        <v>7.902265097066949</v>
      </c>
      <c r="E42" s="31">
        <f>表3_4_5!S40</f>
        <v>0.40498128970592379</v>
      </c>
      <c r="F42" s="744">
        <f t="shared" si="2"/>
        <v>20.063652386772873</v>
      </c>
      <c r="H42" s="563">
        <v>38</v>
      </c>
      <c r="I42" s="153" t="s">
        <v>2482</v>
      </c>
      <c r="J42" s="80">
        <f>C43</f>
        <v>0</v>
      </c>
      <c r="K42" s="590">
        <f t="shared" ref="K42:L43" si="5">D43</f>
        <v>0</v>
      </c>
      <c r="L42" s="58">
        <f t="shared" si="5"/>
        <v>0</v>
      </c>
      <c r="M42" s="753">
        <f t="shared" si="1"/>
        <v>0</v>
      </c>
    </row>
    <row r="43" spans="1:13">
      <c r="A43" s="595" t="s">
        <v>146</v>
      </c>
      <c r="B43" s="596" t="s">
        <v>242</v>
      </c>
      <c r="C43" s="80">
        <f>表3_4_5!Q41</f>
        <v>0</v>
      </c>
      <c r="D43" s="590">
        <f>表3_4_5!R41+表2!D41</f>
        <v>0</v>
      </c>
      <c r="E43" s="31">
        <f>表3_4_5!S41</f>
        <v>0</v>
      </c>
      <c r="F43" s="744">
        <f t="shared" si="2"/>
        <v>0</v>
      </c>
      <c r="H43" s="563">
        <v>39</v>
      </c>
      <c r="I43" s="153" t="s">
        <v>2483</v>
      </c>
      <c r="J43" s="80">
        <f>C44</f>
        <v>0</v>
      </c>
      <c r="K43" s="590">
        <f t="shared" si="5"/>
        <v>0</v>
      </c>
      <c r="L43" s="58">
        <f t="shared" si="5"/>
        <v>0</v>
      </c>
      <c r="M43" s="753">
        <f t="shared" si="1"/>
        <v>0</v>
      </c>
    </row>
    <row r="44" spans="1:13">
      <c r="A44" s="595" t="s">
        <v>148</v>
      </c>
      <c r="B44" s="596" t="s">
        <v>243</v>
      </c>
      <c r="C44" s="80">
        <f>表3_4_5!Q42</f>
        <v>0</v>
      </c>
      <c r="D44" s="594">
        <f>表3_4_5!R42+表2!D42</f>
        <v>0</v>
      </c>
      <c r="E44" s="31">
        <f>表3_4_5!S42</f>
        <v>0</v>
      </c>
      <c r="F44" s="744">
        <f t="shared" si="2"/>
        <v>0</v>
      </c>
      <c r="H44" s="756"/>
      <c r="I44" s="482" t="s">
        <v>210</v>
      </c>
      <c r="J44" s="757">
        <f>SUM(J5:J43)</f>
        <v>37.803318400000002</v>
      </c>
      <c r="K44" s="119">
        <f t="shared" ref="K44:L44" si="6">SUM(K5:K43)</f>
        <v>477.55915099999999</v>
      </c>
      <c r="L44" s="755">
        <f t="shared" si="6"/>
        <v>28.050201472494873</v>
      </c>
      <c r="M44" s="755">
        <f t="shared" si="1"/>
        <v>543.41267087249491</v>
      </c>
    </row>
    <row r="45" spans="1:13">
      <c r="A45" s="746"/>
      <c r="B45" s="747" t="s">
        <v>210</v>
      </c>
      <c r="C45" s="748">
        <f>SUM(C5:C44)</f>
        <v>37.803318400000002</v>
      </c>
      <c r="D45" s="745">
        <f t="shared" ref="D45:F45" si="7">SUM(D5:D44)</f>
        <v>477.55915099999999</v>
      </c>
      <c r="E45" s="748">
        <f t="shared" si="7"/>
        <v>28.050201472494873</v>
      </c>
      <c r="F45" s="119">
        <f t="shared" si="7"/>
        <v>543.41267087249491</v>
      </c>
    </row>
    <row r="46" spans="1:13">
      <c r="C46" s="597" t="s">
        <v>244</v>
      </c>
      <c r="D46" s="597"/>
      <c r="E46" s="597"/>
      <c r="F46" s="146" t="s">
        <v>244</v>
      </c>
      <c r="K46" s="43" t="s">
        <v>244</v>
      </c>
      <c r="L46" s="43"/>
    </row>
    <row r="47" spans="1:13">
      <c r="C47" s="146" t="s">
        <v>244</v>
      </c>
      <c r="H47" s="146" t="s">
        <v>153</v>
      </c>
    </row>
  </sheetData>
  <mergeCells count="3">
    <mergeCell ref="O15:P15"/>
    <mergeCell ref="O16:P16"/>
    <mergeCell ref="O20:P20"/>
  </mergeCells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79B8A-47F1-4ACF-AACC-5378B3A305F0}">
  <dimension ref="A1:M97"/>
  <sheetViews>
    <sheetView workbookViewId="0">
      <pane xSplit="2" ySplit="4" topLeftCell="E41" activePane="bottomRight" state="frozen"/>
      <selection pane="topRight" activeCell="C1" sqref="C1"/>
      <selection pane="bottomLeft" activeCell="A5" sqref="A5"/>
      <selection pane="bottomRight" activeCell="L14" sqref="L14"/>
    </sheetView>
  </sheetViews>
  <sheetFormatPr defaultColWidth="9" defaultRowHeight="13"/>
  <cols>
    <col min="1" max="1" width="3.58203125" style="223" customWidth="1"/>
    <col min="2" max="2" width="21.83203125" style="223" customWidth="1"/>
    <col min="3" max="3" width="12.75" style="223" customWidth="1"/>
    <col min="4" max="7" width="11.08203125" style="223" customWidth="1"/>
    <col min="8" max="10" width="10.58203125" style="223" customWidth="1"/>
    <col min="11" max="12" width="11.75" style="223" customWidth="1"/>
    <col min="13" max="13" width="10.25" style="223" bestFit="1" customWidth="1"/>
    <col min="14" max="14" width="3.75" style="223" customWidth="1"/>
    <col min="15" max="15" width="14.58203125" style="223" customWidth="1"/>
    <col min="16" max="19" width="10.5" style="223" customWidth="1"/>
    <col min="20" max="16384" width="9" style="223"/>
  </cols>
  <sheetData>
    <row r="1" spans="1:13">
      <c r="A1" s="150" t="s">
        <v>2311</v>
      </c>
      <c r="C1" s="223" t="s">
        <v>2312</v>
      </c>
    </row>
    <row r="2" spans="1:13">
      <c r="A2" s="223" t="s">
        <v>2313</v>
      </c>
      <c r="K2" s="223" t="s">
        <v>2584</v>
      </c>
    </row>
    <row r="3" spans="1:13" s="225" customFormat="1" ht="51" customHeight="1">
      <c r="A3" s="701" t="s">
        <v>163</v>
      </c>
      <c r="B3" s="702" t="s">
        <v>2314</v>
      </c>
      <c r="C3" s="672" t="s">
        <v>2315</v>
      </c>
      <c r="D3" s="673" t="s">
        <v>2316</v>
      </c>
      <c r="E3" s="674" t="s">
        <v>2317</v>
      </c>
      <c r="F3" s="703" t="s">
        <v>2318</v>
      </c>
      <c r="G3" s="704" t="s">
        <v>2319</v>
      </c>
      <c r="H3" s="674" t="s">
        <v>2357</v>
      </c>
      <c r="I3" s="674" t="s">
        <v>2358</v>
      </c>
      <c r="J3" s="714" t="s">
        <v>2356</v>
      </c>
      <c r="K3" s="1017" t="s">
        <v>2357</v>
      </c>
      <c r="L3" s="1017" t="s">
        <v>2358</v>
      </c>
      <c r="M3" s="1018" t="s">
        <v>247</v>
      </c>
    </row>
    <row r="4" spans="1:13" s="225" customFormat="1">
      <c r="A4" s="705"/>
      <c r="B4" s="706"/>
      <c r="C4" s="675" t="s">
        <v>2091</v>
      </c>
      <c r="D4" s="676" t="s">
        <v>2092</v>
      </c>
      <c r="E4" s="676" t="s">
        <v>2320</v>
      </c>
      <c r="F4" s="707" t="s">
        <v>2321</v>
      </c>
      <c r="G4" s="708" t="s">
        <v>2322</v>
      </c>
    </row>
    <row r="5" spans="1:13">
      <c r="A5" s="690" t="s">
        <v>22</v>
      </c>
      <c r="B5" s="206" t="s">
        <v>212</v>
      </c>
      <c r="C5" s="691">
        <f>C96</f>
        <v>16062133</v>
      </c>
      <c r="D5" s="691">
        <f>D96</f>
        <v>4818043</v>
      </c>
      <c r="E5" s="691">
        <f>E96</f>
        <v>754200</v>
      </c>
      <c r="F5" s="692">
        <f t="shared" ref="F5:F40" si="0">IF(D5&gt;0,D5/C5,0)</f>
        <v>0.2999628380614206</v>
      </c>
      <c r="G5" s="693">
        <f t="shared" ref="G5:G40" si="1">IF(E5&gt;0,E5/C5,0)</f>
        <v>4.6955158446266132E-2</v>
      </c>
      <c r="H5" s="732">
        <f>表3_4_5!L19*商業運輸マージン!F5</f>
        <v>0</v>
      </c>
      <c r="I5" s="733">
        <f>表3_4_5!L19*商業運輸マージン!G5</f>
        <v>0</v>
      </c>
      <c r="J5" s="736">
        <f>H5+I5</f>
        <v>0</v>
      </c>
      <c r="K5" s="733">
        <f>表3_4_5!L64*商業運輸マージン!F5</f>
        <v>0</v>
      </c>
      <c r="L5" s="733">
        <f>表3_4_5!L64*商業運輸マージン!G5</f>
        <v>0</v>
      </c>
      <c r="M5" s="733">
        <f>K5+L5</f>
        <v>0</v>
      </c>
    </row>
    <row r="6" spans="1:13">
      <c r="A6" s="690" t="s">
        <v>29</v>
      </c>
      <c r="B6" s="206" t="s">
        <v>2323</v>
      </c>
      <c r="C6" s="694">
        <f t="shared" ref="C6:E7" si="2">C94</f>
        <v>1116418</v>
      </c>
      <c r="D6" s="694">
        <f t="shared" si="2"/>
        <v>275994</v>
      </c>
      <c r="E6" s="694">
        <f t="shared" si="2"/>
        <v>40270</v>
      </c>
      <c r="F6" s="695">
        <f t="shared" si="0"/>
        <v>0.24721385717535904</v>
      </c>
      <c r="G6" s="696">
        <f t="shared" si="1"/>
        <v>3.6070719031760505E-2</v>
      </c>
      <c r="H6" s="732">
        <f>表3_4_5!L20*商業運輸マージン!F6</f>
        <v>0</v>
      </c>
      <c r="I6" s="733">
        <f>表3_4_5!L20*商業運輸マージン!G6</f>
        <v>0</v>
      </c>
      <c r="J6" s="736">
        <f t="shared" ref="J6:J44" si="3">H6+I6</f>
        <v>0</v>
      </c>
      <c r="K6" s="733">
        <f>表3_4_5!L65*商業運輸マージン!F6</f>
        <v>0</v>
      </c>
      <c r="L6" s="733">
        <f>表3_4_5!L65*商業運輸マージン!G6</f>
        <v>0</v>
      </c>
      <c r="M6" s="733">
        <f t="shared" ref="M6:M44" si="4">K6+L6</f>
        <v>0</v>
      </c>
    </row>
    <row r="7" spans="1:13">
      <c r="A7" s="690" t="s">
        <v>34</v>
      </c>
      <c r="B7" s="206" t="s">
        <v>2324</v>
      </c>
      <c r="C7" s="694">
        <f t="shared" si="2"/>
        <v>2324692</v>
      </c>
      <c r="D7" s="694">
        <f t="shared" si="2"/>
        <v>641416</v>
      </c>
      <c r="E7" s="694">
        <f t="shared" si="2"/>
        <v>85698</v>
      </c>
      <c r="F7" s="695">
        <f t="shared" si="0"/>
        <v>0.27591440070340501</v>
      </c>
      <c r="G7" s="696">
        <f t="shared" si="1"/>
        <v>3.6864238359318138E-2</v>
      </c>
      <c r="H7" s="732">
        <f>表3_4_5!L21*商業運輸マージン!F7</f>
        <v>0</v>
      </c>
      <c r="I7" s="733">
        <f>表3_4_5!L21*商業運輸マージン!G7</f>
        <v>0</v>
      </c>
      <c r="J7" s="736">
        <f t="shared" si="3"/>
        <v>0</v>
      </c>
      <c r="K7" s="733">
        <f>表3_4_5!L66*商業運輸マージン!F7</f>
        <v>0</v>
      </c>
      <c r="L7" s="733">
        <f>表3_4_5!L66*商業運輸マージン!G7</f>
        <v>0</v>
      </c>
      <c r="M7" s="733">
        <f t="shared" si="4"/>
        <v>0</v>
      </c>
    </row>
    <row r="8" spans="1:13">
      <c r="A8" s="690" t="s">
        <v>39</v>
      </c>
      <c r="B8" s="206" t="s">
        <v>40</v>
      </c>
      <c r="C8" s="694">
        <f>C52</f>
        <v>2911555</v>
      </c>
      <c r="D8" s="694">
        <f>D52</f>
        <v>522764</v>
      </c>
      <c r="E8" s="694">
        <f>E52</f>
        <v>1540876</v>
      </c>
      <c r="F8" s="695">
        <f t="shared" si="0"/>
        <v>0.17954804219738249</v>
      </c>
      <c r="G8" s="696">
        <f t="shared" si="1"/>
        <v>0.52922785247058701</v>
      </c>
      <c r="H8" s="732">
        <f>表3_4_5!L22*商業運輸マージン!F8</f>
        <v>0</v>
      </c>
      <c r="I8" s="733">
        <f>表3_4_5!L22*商業運輸マージン!G8</f>
        <v>0</v>
      </c>
      <c r="J8" s="736">
        <f t="shared" si="3"/>
        <v>0</v>
      </c>
      <c r="K8" s="733">
        <f>表3_4_5!L67*商業運輸マージン!F8</f>
        <v>0</v>
      </c>
      <c r="L8" s="733">
        <f>表3_4_5!L67*商業運輸マージン!G8</f>
        <v>0</v>
      </c>
      <c r="M8" s="733">
        <f t="shared" si="4"/>
        <v>0</v>
      </c>
    </row>
    <row r="9" spans="1:13">
      <c r="A9" s="690" t="s">
        <v>45</v>
      </c>
      <c r="B9" s="206" t="s">
        <v>46</v>
      </c>
      <c r="C9" s="694">
        <f t="shared" ref="C9:E24" si="5">C53</f>
        <v>63711221</v>
      </c>
      <c r="D9" s="694">
        <f t="shared" si="5"/>
        <v>23069758</v>
      </c>
      <c r="E9" s="694">
        <f t="shared" si="5"/>
        <v>2300814</v>
      </c>
      <c r="F9" s="695">
        <f t="shared" si="0"/>
        <v>0.3620988208654799</v>
      </c>
      <c r="G9" s="696">
        <f t="shared" si="1"/>
        <v>3.6113167569022102E-2</v>
      </c>
      <c r="H9" s="732">
        <f>表3_4_5!L23*商業運輸マージン!F9</f>
        <v>72.460756950572843</v>
      </c>
      <c r="I9" s="733">
        <f>表3_4_5!L23*商業運輸マージン!G9</f>
        <v>7.2267218426164366</v>
      </c>
      <c r="J9" s="736">
        <f t="shared" si="3"/>
        <v>79.687478793189285</v>
      </c>
      <c r="K9" s="733">
        <f>表3_4_5!L68*商業運輸マージン!F9</f>
        <v>121.69345291790428</v>
      </c>
      <c r="L9" s="733">
        <f>表3_4_5!L68*商業運輸マージン!G9</f>
        <v>12.136841668727302</v>
      </c>
      <c r="M9" s="733">
        <f t="shared" si="4"/>
        <v>133.8302945866316</v>
      </c>
    </row>
    <row r="10" spans="1:13">
      <c r="A10" s="690" t="s">
        <v>50</v>
      </c>
      <c r="B10" s="206" t="s">
        <v>51</v>
      </c>
      <c r="C10" s="694">
        <f t="shared" si="5"/>
        <v>11152351</v>
      </c>
      <c r="D10" s="694">
        <f t="shared" si="5"/>
        <v>7166041</v>
      </c>
      <c r="E10" s="694">
        <f t="shared" si="5"/>
        <v>400310</v>
      </c>
      <c r="F10" s="695">
        <f t="shared" si="0"/>
        <v>0.64255877527527605</v>
      </c>
      <c r="G10" s="696">
        <f t="shared" si="1"/>
        <v>3.5894673688086035E-2</v>
      </c>
      <c r="H10" s="732">
        <f>表3_4_5!L24*商業運輸マージン!F10</f>
        <v>16.073062296361609</v>
      </c>
      <c r="I10" s="733">
        <f>表3_4_5!L24*商業運輸マージン!G10</f>
        <v>0.89787479137455617</v>
      </c>
      <c r="J10" s="736">
        <f t="shared" si="3"/>
        <v>16.970937087736164</v>
      </c>
      <c r="K10" s="733">
        <f>表3_4_5!L69*商業運輸マージン!F10</f>
        <v>26.993734707229841</v>
      </c>
      <c r="L10" s="733">
        <f>表3_4_5!L69*商業運輸マージン!G10</f>
        <v>1.5079263348690268</v>
      </c>
      <c r="M10" s="733">
        <f t="shared" si="4"/>
        <v>28.501661042098867</v>
      </c>
    </row>
    <row r="11" spans="1:13">
      <c r="A11" s="690" t="s">
        <v>56</v>
      </c>
      <c r="B11" s="206" t="s">
        <v>42</v>
      </c>
      <c r="C11" s="694">
        <f t="shared" si="5"/>
        <v>17927683</v>
      </c>
      <c r="D11" s="694">
        <f t="shared" si="5"/>
        <v>4785314</v>
      </c>
      <c r="E11" s="694">
        <f t="shared" si="5"/>
        <v>1188740</v>
      </c>
      <c r="F11" s="695">
        <f t="shared" si="0"/>
        <v>0.26692317127651133</v>
      </c>
      <c r="G11" s="696">
        <f t="shared" si="1"/>
        <v>6.6307508895600178E-2</v>
      </c>
      <c r="H11" s="732">
        <f>表3_4_5!L25*商業運輸マージン!F11</f>
        <v>0</v>
      </c>
      <c r="I11" s="733">
        <f>表3_4_5!L25*商業運輸マージン!G11</f>
        <v>0</v>
      </c>
      <c r="J11" s="736">
        <f t="shared" si="3"/>
        <v>0</v>
      </c>
      <c r="K11" s="733">
        <f>表3_4_5!L70*商業運輸マージン!F11</f>
        <v>0</v>
      </c>
      <c r="L11" s="733">
        <f>表3_4_5!L70*商業運輸マージン!G11</f>
        <v>0</v>
      </c>
      <c r="M11" s="733">
        <f t="shared" si="4"/>
        <v>0</v>
      </c>
    </row>
    <row r="12" spans="1:13">
      <c r="A12" s="690" t="s">
        <v>59</v>
      </c>
      <c r="B12" s="206" t="s">
        <v>60</v>
      </c>
      <c r="C12" s="694">
        <f t="shared" si="5"/>
        <v>38514334</v>
      </c>
      <c r="D12" s="694">
        <f t="shared" si="5"/>
        <v>9261724</v>
      </c>
      <c r="E12" s="694">
        <f t="shared" si="5"/>
        <v>1245678</v>
      </c>
      <c r="F12" s="695">
        <f t="shared" si="0"/>
        <v>0.24047472818821169</v>
      </c>
      <c r="G12" s="696">
        <f t="shared" si="1"/>
        <v>3.2343230964346936E-2</v>
      </c>
      <c r="H12" s="732">
        <f>表3_4_5!L26*商業運輸マージン!F12</f>
        <v>0</v>
      </c>
      <c r="I12" s="733">
        <f>表3_4_5!L26*商業運輸マージン!G12</f>
        <v>0</v>
      </c>
      <c r="J12" s="736">
        <f t="shared" si="3"/>
        <v>0</v>
      </c>
      <c r="K12" s="733">
        <f>表3_4_5!L71*商業運輸マージン!F12</f>
        <v>0</v>
      </c>
      <c r="L12" s="733">
        <f>表3_4_5!L71*商業運輸マージン!G12</f>
        <v>0</v>
      </c>
      <c r="M12" s="733">
        <f t="shared" si="4"/>
        <v>0</v>
      </c>
    </row>
    <row r="13" spans="1:13">
      <c r="A13" s="690" t="s">
        <v>63</v>
      </c>
      <c r="B13" s="206" t="s">
        <v>64</v>
      </c>
      <c r="C13" s="694">
        <f t="shared" si="5"/>
        <v>22448255</v>
      </c>
      <c r="D13" s="694">
        <f t="shared" si="5"/>
        <v>5066181</v>
      </c>
      <c r="E13" s="694">
        <f t="shared" si="5"/>
        <v>547462</v>
      </c>
      <c r="F13" s="695">
        <f t="shared" si="0"/>
        <v>0.22568261987401694</v>
      </c>
      <c r="G13" s="696">
        <f t="shared" si="1"/>
        <v>2.4387730805802053E-2</v>
      </c>
      <c r="H13" s="732">
        <f>表3_4_5!L27*商業運輸マージン!F13</f>
        <v>0</v>
      </c>
      <c r="I13" s="733">
        <f>表3_4_5!L27*商業運輸マージン!G13</f>
        <v>0</v>
      </c>
      <c r="J13" s="736">
        <f t="shared" si="3"/>
        <v>0</v>
      </c>
      <c r="K13" s="733">
        <f>表3_4_5!L72*商業運輸マージン!F13</f>
        <v>0</v>
      </c>
      <c r="L13" s="733">
        <f>表3_4_5!L72*商業運輸マージン!G13</f>
        <v>0</v>
      </c>
      <c r="M13" s="733">
        <f t="shared" si="4"/>
        <v>0</v>
      </c>
    </row>
    <row r="14" spans="1:13">
      <c r="A14" s="690" t="s">
        <v>68</v>
      </c>
      <c r="B14" s="206" t="s">
        <v>1240</v>
      </c>
      <c r="C14" s="694">
        <f t="shared" si="5"/>
        <v>18300327</v>
      </c>
      <c r="D14" s="694">
        <f t="shared" si="5"/>
        <v>3686551</v>
      </c>
      <c r="E14" s="694">
        <f t="shared" si="5"/>
        <v>615789</v>
      </c>
      <c r="F14" s="695">
        <f t="shared" si="0"/>
        <v>0.20144727468531026</v>
      </c>
      <c r="G14" s="696">
        <f t="shared" si="1"/>
        <v>3.3649070860864945E-2</v>
      </c>
      <c r="H14" s="732">
        <f>表3_4_5!L28*商業運輸マージン!F14</f>
        <v>0</v>
      </c>
      <c r="I14" s="733">
        <f>表3_4_5!L28*商業運輸マージン!G14</f>
        <v>0</v>
      </c>
      <c r="J14" s="736">
        <f t="shared" si="3"/>
        <v>0</v>
      </c>
      <c r="K14" s="733">
        <f>表3_4_5!L73*商業運輸マージン!F14</f>
        <v>0</v>
      </c>
      <c r="L14" s="733">
        <f>表3_4_5!L73*商業運輸マージン!G14</f>
        <v>0</v>
      </c>
      <c r="M14" s="733">
        <f t="shared" si="4"/>
        <v>0</v>
      </c>
    </row>
    <row r="15" spans="1:13">
      <c r="A15" s="690" t="s">
        <v>70</v>
      </c>
      <c r="B15" s="206" t="s">
        <v>71</v>
      </c>
      <c r="C15" s="694">
        <f t="shared" si="5"/>
        <v>8380683</v>
      </c>
      <c r="D15" s="694">
        <f t="shared" si="5"/>
        <v>1590716</v>
      </c>
      <c r="E15" s="694">
        <f t="shared" si="5"/>
        <v>479349</v>
      </c>
      <c r="F15" s="695">
        <f t="shared" si="0"/>
        <v>0.18980744170850991</v>
      </c>
      <c r="G15" s="696">
        <f t="shared" si="1"/>
        <v>5.7196889561387777E-2</v>
      </c>
      <c r="H15" s="732">
        <f>表3_4_5!L29*商業運輸マージン!F15</f>
        <v>0</v>
      </c>
      <c r="I15" s="733">
        <f>表3_4_5!L29*商業運輸マージン!G15</f>
        <v>0</v>
      </c>
      <c r="J15" s="736">
        <f t="shared" si="3"/>
        <v>0</v>
      </c>
      <c r="K15" s="733">
        <f>表3_4_5!L74*商業運輸マージン!F15</f>
        <v>0</v>
      </c>
      <c r="L15" s="733">
        <f>表3_4_5!L74*商業運輸マージン!G15</f>
        <v>0</v>
      </c>
      <c r="M15" s="733">
        <f t="shared" si="4"/>
        <v>0</v>
      </c>
    </row>
    <row r="16" spans="1:13">
      <c r="A16" s="690" t="s">
        <v>72</v>
      </c>
      <c r="B16" s="206" t="s">
        <v>73</v>
      </c>
      <c r="C16" s="694">
        <f t="shared" si="5"/>
        <v>30021594</v>
      </c>
      <c r="D16" s="694">
        <f t="shared" si="5"/>
        <v>1837641</v>
      </c>
      <c r="E16" s="694">
        <f t="shared" si="5"/>
        <v>841231</v>
      </c>
      <c r="F16" s="695">
        <f t="shared" si="0"/>
        <v>6.1210640580909859E-2</v>
      </c>
      <c r="G16" s="696">
        <f t="shared" si="1"/>
        <v>2.8020863915486968E-2</v>
      </c>
      <c r="H16" s="732">
        <f>表3_4_5!L30*商業運輸マージン!F16</f>
        <v>0</v>
      </c>
      <c r="I16" s="733">
        <f>表3_4_5!L30*商業運輸マージン!G16</f>
        <v>0</v>
      </c>
      <c r="J16" s="736">
        <f t="shared" si="3"/>
        <v>0</v>
      </c>
      <c r="K16" s="733">
        <f>表3_4_5!L75*商業運輸マージン!F16</f>
        <v>0</v>
      </c>
      <c r="L16" s="733">
        <f>表3_4_5!L75*商業運輸マージン!G16</f>
        <v>0</v>
      </c>
      <c r="M16" s="733">
        <f t="shared" si="4"/>
        <v>0</v>
      </c>
    </row>
    <row r="17" spans="1:13">
      <c r="A17" s="690" t="s">
        <v>74</v>
      </c>
      <c r="B17" s="206" t="s">
        <v>75</v>
      </c>
      <c r="C17" s="694">
        <f t="shared" si="5"/>
        <v>10685555</v>
      </c>
      <c r="D17" s="694">
        <f t="shared" si="5"/>
        <v>1457178</v>
      </c>
      <c r="E17" s="694">
        <f t="shared" si="5"/>
        <v>421742</v>
      </c>
      <c r="F17" s="695">
        <f t="shared" si="0"/>
        <v>0.13636895790625755</v>
      </c>
      <c r="G17" s="696">
        <f t="shared" si="1"/>
        <v>3.9468422557368335E-2</v>
      </c>
      <c r="H17" s="732">
        <f>表3_4_5!L31*商業運輸マージン!F17</f>
        <v>0</v>
      </c>
      <c r="I17" s="733">
        <f>表3_4_5!L31*商業運輸マージン!G17</f>
        <v>0</v>
      </c>
      <c r="J17" s="736">
        <f t="shared" si="3"/>
        <v>0</v>
      </c>
      <c r="K17" s="733">
        <f>表3_4_5!L76*商業運輸マージン!F17</f>
        <v>0</v>
      </c>
      <c r="L17" s="733">
        <f>表3_4_5!L76*商業運輸マージン!G17</f>
        <v>0</v>
      </c>
      <c r="M17" s="733">
        <f t="shared" si="4"/>
        <v>0</v>
      </c>
    </row>
    <row r="18" spans="1:13">
      <c r="A18" s="690" t="s">
        <v>78</v>
      </c>
      <c r="B18" s="206" t="s">
        <v>79</v>
      </c>
      <c r="C18" s="694">
        <f t="shared" si="5"/>
        <v>14522142</v>
      </c>
      <c r="D18" s="694">
        <f t="shared" si="5"/>
        <v>2094105</v>
      </c>
      <c r="E18" s="694">
        <f t="shared" si="5"/>
        <v>691088</v>
      </c>
      <c r="F18" s="695">
        <f t="shared" si="0"/>
        <v>0.14420083483552221</v>
      </c>
      <c r="G18" s="696">
        <f t="shared" si="1"/>
        <v>4.7588571988898057E-2</v>
      </c>
      <c r="H18" s="732">
        <f>表3_4_5!L32*商業運輸マージン!F18</f>
        <v>0</v>
      </c>
      <c r="I18" s="733">
        <f>表3_4_5!L32*商業運輸マージン!G18</f>
        <v>0</v>
      </c>
      <c r="J18" s="736">
        <f t="shared" si="3"/>
        <v>0</v>
      </c>
      <c r="K18" s="733">
        <f>表3_4_5!L77*商業運輸マージン!F18</f>
        <v>0</v>
      </c>
      <c r="L18" s="733">
        <f>表3_4_5!L77*商業運輸マージン!G18</f>
        <v>0</v>
      </c>
      <c r="M18" s="733">
        <f t="shared" si="4"/>
        <v>0</v>
      </c>
    </row>
    <row r="19" spans="1:13">
      <c r="A19" s="690" t="s">
        <v>84</v>
      </c>
      <c r="B19" s="206" t="s">
        <v>85</v>
      </c>
      <c r="C19" s="694">
        <f t="shared" si="5"/>
        <v>12033538</v>
      </c>
      <c r="D19" s="694">
        <f t="shared" si="5"/>
        <v>1395896</v>
      </c>
      <c r="E19" s="694">
        <f t="shared" si="5"/>
        <v>179084</v>
      </c>
      <c r="F19" s="695">
        <f t="shared" si="0"/>
        <v>0.1160004647012375</v>
      </c>
      <c r="G19" s="696">
        <f t="shared" si="1"/>
        <v>1.4882073750878586E-2</v>
      </c>
      <c r="H19" s="732">
        <f>表3_4_5!L33*商業運輸マージン!F19</f>
        <v>0</v>
      </c>
      <c r="I19" s="733">
        <f>表3_4_5!L33*商業運輸マージン!G19</f>
        <v>0</v>
      </c>
      <c r="J19" s="736">
        <f t="shared" si="3"/>
        <v>0</v>
      </c>
      <c r="K19" s="733">
        <f>表3_4_5!L78*商業運輸マージン!F19</f>
        <v>0</v>
      </c>
      <c r="L19" s="733">
        <f>表3_4_5!L78*商業運輸マージン!G19</f>
        <v>0</v>
      </c>
      <c r="M19" s="733">
        <f t="shared" si="4"/>
        <v>0</v>
      </c>
    </row>
    <row r="20" spans="1:13">
      <c r="A20" s="690" t="s">
        <v>86</v>
      </c>
      <c r="B20" s="206" t="s">
        <v>87</v>
      </c>
      <c r="C20" s="694">
        <f t="shared" si="5"/>
        <v>19605449</v>
      </c>
      <c r="D20" s="694">
        <f t="shared" si="5"/>
        <v>2648839</v>
      </c>
      <c r="E20" s="694">
        <f t="shared" si="5"/>
        <v>251687</v>
      </c>
      <c r="F20" s="695">
        <f>IF(D20&gt;0,D20/C20,0)</f>
        <v>0.13510728573469549</v>
      </c>
      <c r="G20" s="696">
        <f>IF(E20&gt;0,E20/C20,0)</f>
        <v>1.2837604484345143E-2</v>
      </c>
      <c r="H20" s="732">
        <f>表3_4_5!L34*商業運輸マージン!F20</f>
        <v>0</v>
      </c>
      <c r="I20" s="733">
        <f>表3_4_5!L34*商業運輸マージン!G20</f>
        <v>0</v>
      </c>
      <c r="J20" s="736">
        <f t="shared" si="3"/>
        <v>0</v>
      </c>
      <c r="K20" s="733">
        <f>表3_4_5!L79*商業運輸マージン!F20</f>
        <v>0</v>
      </c>
      <c r="L20" s="733">
        <f>表3_4_5!L79*商業運輸マージン!G20</f>
        <v>0</v>
      </c>
      <c r="M20" s="733">
        <f t="shared" si="4"/>
        <v>0</v>
      </c>
    </row>
    <row r="21" spans="1:13">
      <c r="A21" s="690" t="s">
        <v>88</v>
      </c>
      <c r="B21" s="206" t="s">
        <v>89</v>
      </c>
      <c r="C21" s="694">
        <f t="shared" si="5"/>
        <v>9011503</v>
      </c>
      <c r="D21" s="694">
        <f t="shared" si="5"/>
        <v>1954066</v>
      </c>
      <c r="E21" s="694">
        <f t="shared" si="5"/>
        <v>154137</v>
      </c>
      <c r="F21" s="695">
        <f>IF(D21&gt;0,D21/C21,0)</f>
        <v>0.21684129717317965</v>
      </c>
      <c r="G21" s="696">
        <f>IF(E21&gt;0,E21/C21,0)</f>
        <v>1.71044719177256E-2</v>
      </c>
      <c r="H21" s="732">
        <f>表3_4_5!L35*商業運輸マージン!F21</f>
        <v>0</v>
      </c>
      <c r="I21" s="733">
        <f>表3_4_5!L35*商業運輸マージン!G21</f>
        <v>0</v>
      </c>
      <c r="J21" s="736">
        <f t="shared" si="3"/>
        <v>0</v>
      </c>
      <c r="K21" s="733">
        <f>表3_4_5!L80*商業運輸マージン!F21</f>
        <v>0</v>
      </c>
      <c r="L21" s="733">
        <f>表3_4_5!L80*商業運輸マージン!G21</f>
        <v>0</v>
      </c>
      <c r="M21" s="733">
        <f t="shared" si="4"/>
        <v>0</v>
      </c>
    </row>
    <row r="22" spans="1:13">
      <c r="A22" s="690" t="s">
        <v>90</v>
      </c>
      <c r="B22" s="206" t="s">
        <v>2325</v>
      </c>
      <c r="C22" s="694">
        <f t="shared" si="5"/>
        <v>14837394</v>
      </c>
      <c r="D22" s="694">
        <f t="shared" si="5"/>
        <v>1120479</v>
      </c>
      <c r="E22" s="694">
        <f t="shared" si="5"/>
        <v>180831</v>
      </c>
      <c r="F22" s="695">
        <f t="shared" si="0"/>
        <v>7.5517237056588235E-2</v>
      </c>
      <c r="G22" s="696">
        <f t="shared" si="1"/>
        <v>1.2187517565416138E-2</v>
      </c>
      <c r="H22" s="732">
        <f>表3_4_5!L36*商業運輸マージン!F22</f>
        <v>0</v>
      </c>
      <c r="I22" s="733">
        <f>表3_4_5!L36*商業運輸マージン!G22</f>
        <v>0</v>
      </c>
      <c r="J22" s="736">
        <f t="shared" si="3"/>
        <v>0</v>
      </c>
      <c r="K22" s="733">
        <f>表3_4_5!L81*商業運輸マージン!F22</f>
        <v>0</v>
      </c>
      <c r="L22" s="733">
        <f>表3_4_5!L81*商業運輸マージン!G22</f>
        <v>0</v>
      </c>
      <c r="M22" s="733">
        <f t="shared" si="4"/>
        <v>0</v>
      </c>
    </row>
    <row r="23" spans="1:13">
      <c r="A23" s="690" t="s">
        <v>92</v>
      </c>
      <c r="B23" s="206" t="s">
        <v>93</v>
      </c>
      <c r="C23" s="694">
        <f t="shared" si="5"/>
        <v>20704850</v>
      </c>
      <c r="D23" s="694">
        <f t="shared" si="5"/>
        <v>4410384</v>
      </c>
      <c r="E23" s="694">
        <f t="shared" si="5"/>
        <v>231756</v>
      </c>
      <c r="F23" s="695">
        <f t="shared" si="0"/>
        <v>0.21301212034861397</v>
      </c>
      <c r="G23" s="696">
        <f t="shared" si="1"/>
        <v>1.1193319439648198E-2</v>
      </c>
      <c r="H23" s="732">
        <f>表3_4_5!L37*商業運輸マージン!F23</f>
        <v>0</v>
      </c>
      <c r="I23" s="733">
        <f>表3_4_5!L37*商業運輸マージン!G23</f>
        <v>0</v>
      </c>
      <c r="J23" s="736">
        <f t="shared" si="3"/>
        <v>0</v>
      </c>
      <c r="K23" s="733">
        <f>表3_4_5!L82*商業運輸マージン!F23</f>
        <v>0</v>
      </c>
      <c r="L23" s="733">
        <f>表3_4_5!L82*商業運輸マージン!G23</f>
        <v>0</v>
      </c>
      <c r="M23" s="733">
        <f t="shared" si="4"/>
        <v>0</v>
      </c>
    </row>
    <row r="24" spans="1:13">
      <c r="A24" s="690" t="s">
        <v>94</v>
      </c>
      <c r="B24" s="206" t="s">
        <v>95</v>
      </c>
      <c r="C24" s="694">
        <f t="shared" si="5"/>
        <v>8165716</v>
      </c>
      <c r="D24" s="694">
        <f t="shared" si="5"/>
        <v>2593955</v>
      </c>
      <c r="E24" s="694">
        <f t="shared" si="5"/>
        <v>115301</v>
      </c>
      <c r="F24" s="695">
        <f t="shared" si="0"/>
        <v>0.31766412155406826</v>
      </c>
      <c r="G24" s="696">
        <f t="shared" si="1"/>
        <v>1.4120133494723549E-2</v>
      </c>
      <c r="H24" s="732">
        <f>表3_4_5!L38*商業運輸マージン!F24</f>
        <v>0</v>
      </c>
      <c r="I24" s="733">
        <f>表3_4_5!L38*商業運輸マージン!G24</f>
        <v>0</v>
      </c>
      <c r="J24" s="736">
        <f t="shared" si="3"/>
        <v>0</v>
      </c>
      <c r="K24" s="733">
        <f>表3_4_5!L83*商業運輸マージン!F24</f>
        <v>0</v>
      </c>
      <c r="L24" s="733">
        <f>表3_4_5!L83*商業運輸マージン!G24</f>
        <v>0</v>
      </c>
      <c r="M24" s="733">
        <f t="shared" si="4"/>
        <v>0</v>
      </c>
    </row>
    <row r="25" spans="1:13">
      <c r="A25" s="690" t="s">
        <v>98</v>
      </c>
      <c r="B25" s="206" t="s">
        <v>99</v>
      </c>
      <c r="C25" s="694">
        <f t="shared" ref="C25:E40" si="6">C69</f>
        <v>62217868</v>
      </c>
      <c r="D25" s="694">
        <f t="shared" si="6"/>
        <v>5788348</v>
      </c>
      <c r="E25" s="694">
        <f t="shared" si="6"/>
        <v>1051807</v>
      </c>
      <c r="F25" s="695">
        <f t="shared" si="0"/>
        <v>9.3033531782220499E-2</v>
      </c>
      <c r="G25" s="696">
        <f t="shared" si="1"/>
        <v>1.6905224074859011E-2</v>
      </c>
      <c r="H25" s="732">
        <f>表3_4_5!L39*商業運輸マージン!F25</f>
        <v>0</v>
      </c>
      <c r="I25" s="733">
        <f>表3_4_5!L39*商業運輸マージン!G25</f>
        <v>0</v>
      </c>
      <c r="J25" s="736">
        <f t="shared" si="3"/>
        <v>0</v>
      </c>
      <c r="K25" s="733">
        <f>表3_4_5!L84*商業運輸マージン!F25</f>
        <v>0</v>
      </c>
      <c r="L25" s="733">
        <f>表3_4_5!L84*商業運輸マージン!G25</f>
        <v>0</v>
      </c>
      <c r="M25" s="733">
        <f t="shared" si="4"/>
        <v>0</v>
      </c>
    </row>
    <row r="26" spans="1:13">
      <c r="A26" s="690" t="s">
        <v>100</v>
      </c>
      <c r="B26" s="206" t="s">
        <v>101</v>
      </c>
      <c r="C26" s="694">
        <f t="shared" si="6"/>
        <v>17190231</v>
      </c>
      <c r="D26" s="694">
        <f t="shared" si="6"/>
        <v>6525089</v>
      </c>
      <c r="E26" s="694">
        <f t="shared" si="6"/>
        <v>735829</v>
      </c>
      <c r="F26" s="695">
        <f t="shared" si="0"/>
        <v>0.37958122843142711</v>
      </c>
      <c r="G26" s="696">
        <f t="shared" si="1"/>
        <v>4.2805067599149774E-2</v>
      </c>
      <c r="H26" s="732">
        <f>表3_4_5!L40*商業運輸マージン!F26</f>
        <v>9.4949022032950605</v>
      </c>
      <c r="I26" s="733">
        <f>表3_4_5!L40*商業運輸マージン!G26</f>
        <v>1.0707324288371243</v>
      </c>
      <c r="J26" s="736">
        <f t="shared" si="3"/>
        <v>10.565634632132184</v>
      </c>
      <c r="K26" s="733">
        <f>表3_4_5!L85*商業運輸マージン!F26</f>
        <v>15.946113218565522</v>
      </c>
      <c r="L26" s="733">
        <f>表3_4_5!L85*商業運輸マージン!G26</f>
        <v>1.7982302683540179</v>
      </c>
      <c r="M26" s="733">
        <f t="shared" si="4"/>
        <v>17.74434348691954</v>
      </c>
    </row>
    <row r="27" spans="1:13">
      <c r="A27" s="690" t="s">
        <v>102</v>
      </c>
      <c r="B27" s="206" t="s">
        <v>103</v>
      </c>
      <c r="C27" s="694">
        <f t="shared" si="6"/>
        <v>60836569</v>
      </c>
      <c r="D27" s="694">
        <f t="shared" si="6"/>
        <v>0</v>
      </c>
      <c r="E27" s="694">
        <f t="shared" si="6"/>
        <v>0</v>
      </c>
      <c r="F27" s="695">
        <f t="shared" si="0"/>
        <v>0</v>
      </c>
      <c r="G27" s="696">
        <f t="shared" si="1"/>
        <v>0</v>
      </c>
      <c r="H27" s="732">
        <f>表3_4_5!L41*商業運輸マージン!F27</f>
        <v>0</v>
      </c>
      <c r="I27" s="733">
        <f>表3_4_5!L41*商業運輸マージン!G27</f>
        <v>0</v>
      </c>
      <c r="J27" s="736">
        <f t="shared" si="3"/>
        <v>0</v>
      </c>
      <c r="K27" s="733">
        <f>表3_4_5!L86*商業運輸マージン!F27</f>
        <v>0</v>
      </c>
      <c r="L27" s="733">
        <f>表3_4_5!L86*商業運輸マージン!G27</f>
        <v>0</v>
      </c>
      <c r="M27" s="733">
        <f t="shared" si="4"/>
        <v>0</v>
      </c>
    </row>
    <row r="28" spans="1:13">
      <c r="A28" s="690" t="s">
        <v>105</v>
      </c>
      <c r="B28" s="206" t="s">
        <v>37</v>
      </c>
      <c r="C28" s="694">
        <f t="shared" si="6"/>
        <v>24633709</v>
      </c>
      <c r="D28" s="694">
        <f t="shared" si="6"/>
        <v>0</v>
      </c>
      <c r="E28" s="694">
        <f t="shared" si="6"/>
        <v>0</v>
      </c>
      <c r="F28" s="695">
        <f t="shared" si="0"/>
        <v>0</v>
      </c>
      <c r="G28" s="696">
        <f t="shared" si="1"/>
        <v>0</v>
      </c>
      <c r="H28" s="732">
        <f>表3_4_5!L42*商業運輸マージン!F28</f>
        <v>0</v>
      </c>
      <c r="I28" s="733">
        <f>表3_4_5!L42*商業運輸マージン!G28</f>
        <v>0</v>
      </c>
      <c r="J28" s="736">
        <f t="shared" si="3"/>
        <v>0</v>
      </c>
      <c r="K28" s="733">
        <f>表3_4_5!L87*商業運輸マージン!F28</f>
        <v>0</v>
      </c>
      <c r="L28" s="733">
        <f>表3_4_5!L87*商業運輸マージン!G28</f>
        <v>0</v>
      </c>
      <c r="M28" s="733">
        <f t="shared" si="4"/>
        <v>0</v>
      </c>
    </row>
    <row r="29" spans="1:13">
      <c r="A29" s="690" t="s">
        <v>107</v>
      </c>
      <c r="B29" s="206" t="s">
        <v>108</v>
      </c>
      <c r="C29" s="694">
        <f t="shared" si="6"/>
        <v>4545590</v>
      </c>
      <c r="D29" s="694">
        <f t="shared" si="6"/>
        <v>0</v>
      </c>
      <c r="E29" s="694">
        <f t="shared" si="6"/>
        <v>0</v>
      </c>
      <c r="F29" s="695">
        <f t="shared" si="0"/>
        <v>0</v>
      </c>
      <c r="G29" s="696">
        <f t="shared" si="1"/>
        <v>0</v>
      </c>
      <c r="H29" s="732">
        <f>表3_4_5!L43*商業運輸マージン!F29</f>
        <v>0</v>
      </c>
      <c r="I29" s="733">
        <f>表3_4_5!L43*商業運輸マージン!G29</f>
        <v>0</v>
      </c>
      <c r="J29" s="736">
        <f t="shared" si="3"/>
        <v>0</v>
      </c>
      <c r="K29" s="733">
        <f>表3_4_5!L88*商業運輸マージン!F29</f>
        <v>0</v>
      </c>
      <c r="L29" s="733">
        <f>表3_4_5!L88*商業運輸マージン!G29</f>
        <v>0</v>
      </c>
      <c r="M29" s="733">
        <f t="shared" si="4"/>
        <v>0</v>
      </c>
    </row>
    <row r="30" spans="1:13">
      <c r="A30" s="690" t="s">
        <v>110</v>
      </c>
      <c r="B30" s="206" t="s">
        <v>2326</v>
      </c>
      <c r="C30" s="694">
        <f t="shared" si="6"/>
        <v>4901980</v>
      </c>
      <c r="D30" s="694">
        <f t="shared" si="6"/>
        <v>0</v>
      </c>
      <c r="E30" s="694">
        <f t="shared" si="6"/>
        <v>0</v>
      </c>
      <c r="F30" s="695">
        <f t="shared" si="0"/>
        <v>0</v>
      </c>
      <c r="G30" s="696">
        <f t="shared" si="1"/>
        <v>0</v>
      </c>
      <c r="H30" s="732">
        <f>表3_4_5!L44*商業運輸マージン!F30</f>
        <v>0</v>
      </c>
      <c r="I30" s="733">
        <f>表3_4_5!L44*商業運輸マージン!G30</f>
        <v>0</v>
      </c>
      <c r="J30" s="736">
        <f t="shared" si="3"/>
        <v>0</v>
      </c>
      <c r="K30" s="733">
        <f>表3_4_5!L89*商業運輸マージン!F30</f>
        <v>0</v>
      </c>
      <c r="L30" s="733">
        <f>表3_4_5!L89*商業運輸マージン!G30</f>
        <v>0</v>
      </c>
      <c r="M30" s="733">
        <f t="shared" si="4"/>
        <v>0</v>
      </c>
    </row>
    <row r="31" spans="1:13">
      <c r="A31" s="690" t="s">
        <v>114</v>
      </c>
      <c r="B31" s="206" t="s">
        <v>2327</v>
      </c>
      <c r="C31" s="694">
        <f t="shared" si="6"/>
        <v>190597553</v>
      </c>
      <c r="D31" s="694">
        <f t="shared" si="6"/>
        <v>95118672</v>
      </c>
      <c r="E31" s="694">
        <f t="shared" si="6"/>
        <v>0</v>
      </c>
      <c r="F31" s="695">
        <f t="shared" si="0"/>
        <v>0.4990550534507649</v>
      </c>
      <c r="G31" s="696">
        <f t="shared" si="1"/>
        <v>0</v>
      </c>
      <c r="H31" s="732">
        <f>表3_4_5!L45*商業運輸マージン!F31</f>
        <v>0</v>
      </c>
      <c r="I31" s="733">
        <f>表3_4_5!L45*商業運輸マージン!G31</f>
        <v>0</v>
      </c>
      <c r="J31" s="736">
        <f t="shared" si="3"/>
        <v>0</v>
      </c>
      <c r="K31" s="733">
        <f>表3_4_5!L90*商業運輸マージン!F31</f>
        <v>0</v>
      </c>
      <c r="L31" s="733">
        <f>表3_4_5!L90*商業運輸マージン!G31</f>
        <v>0</v>
      </c>
      <c r="M31" s="733">
        <f t="shared" si="4"/>
        <v>0</v>
      </c>
    </row>
    <row r="32" spans="1:13">
      <c r="A32" s="690" t="s">
        <v>120</v>
      </c>
      <c r="B32" s="206" t="s">
        <v>121</v>
      </c>
      <c r="C32" s="694">
        <f t="shared" si="6"/>
        <v>35448224</v>
      </c>
      <c r="D32" s="694">
        <f t="shared" si="6"/>
        <v>0</v>
      </c>
      <c r="E32" s="694">
        <f t="shared" si="6"/>
        <v>0</v>
      </c>
      <c r="F32" s="695">
        <f t="shared" si="0"/>
        <v>0</v>
      </c>
      <c r="G32" s="696">
        <f t="shared" si="1"/>
        <v>0</v>
      </c>
      <c r="H32" s="732">
        <f>表3_4_5!L46*商業運輸マージン!F32</f>
        <v>0</v>
      </c>
      <c r="I32" s="733">
        <f>表3_4_5!L46*商業運輸マージン!G32</f>
        <v>0</v>
      </c>
      <c r="J32" s="736">
        <f t="shared" si="3"/>
        <v>0</v>
      </c>
      <c r="K32" s="733">
        <f>表3_4_5!L91*商業運輸マージン!F32</f>
        <v>0</v>
      </c>
      <c r="L32" s="733">
        <f>表3_4_5!L91*商業運輸マージン!G32</f>
        <v>0</v>
      </c>
      <c r="M32" s="733">
        <f t="shared" si="4"/>
        <v>0</v>
      </c>
    </row>
    <row r="33" spans="1:13">
      <c r="A33" s="690" t="s">
        <v>122</v>
      </c>
      <c r="B33" s="206" t="s">
        <v>123</v>
      </c>
      <c r="C33" s="694">
        <f t="shared" si="6"/>
        <v>80718943</v>
      </c>
      <c r="D33" s="694">
        <f t="shared" si="6"/>
        <v>0</v>
      </c>
      <c r="E33" s="694">
        <f t="shared" si="6"/>
        <v>0</v>
      </c>
      <c r="F33" s="695">
        <f t="shared" si="0"/>
        <v>0</v>
      </c>
      <c r="G33" s="696">
        <f t="shared" si="1"/>
        <v>0</v>
      </c>
      <c r="H33" s="732">
        <f>表3_4_5!L47*商業運輸マージン!F33</f>
        <v>0</v>
      </c>
      <c r="I33" s="733">
        <f>表3_4_5!L47*商業運輸マージン!G33</f>
        <v>0</v>
      </c>
      <c r="J33" s="736">
        <f t="shared" si="3"/>
        <v>0</v>
      </c>
      <c r="K33" s="733">
        <f>表3_4_5!L92*商業運輸マージン!F33</f>
        <v>0</v>
      </c>
      <c r="L33" s="733">
        <f>表3_4_5!L92*商業運輸マージン!G33</f>
        <v>0</v>
      </c>
      <c r="M33" s="733">
        <f t="shared" si="4"/>
        <v>0</v>
      </c>
    </row>
    <row r="34" spans="1:13">
      <c r="A34" s="690" t="s">
        <v>127</v>
      </c>
      <c r="B34" s="206" t="s">
        <v>2328</v>
      </c>
      <c r="C34" s="694">
        <f t="shared" si="6"/>
        <v>69440121</v>
      </c>
      <c r="D34" s="694">
        <f t="shared" si="6"/>
        <v>0</v>
      </c>
      <c r="E34" s="694">
        <f t="shared" si="6"/>
        <v>14430703</v>
      </c>
      <c r="F34" s="695">
        <f t="shared" si="0"/>
        <v>0</v>
      </c>
      <c r="G34" s="696">
        <f t="shared" si="1"/>
        <v>0.20781506126695834</v>
      </c>
      <c r="H34" s="732">
        <f>表3_4_5!L48*商業運輸マージン!F34</f>
        <v>0</v>
      </c>
      <c r="I34" s="733">
        <f>表3_4_5!L48*商業運輸マージン!G34</f>
        <v>0</v>
      </c>
      <c r="J34" s="736">
        <f t="shared" si="3"/>
        <v>0</v>
      </c>
      <c r="K34" s="733">
        <f>表3_4_5!L93*商業運輸マージン!F34</f>
        <v>0</v>
      </c>
      <c r="L34" s="733">
        <f>表3_4_5!L93*商業運輸マージン!G34</f>
        <v>0</v>
      </c>
      <c r="M34" s="733">
        <f t="shared" si="4"/>
        <v>0</v>
      </c>
    </row>
    <row r="35" spans="1:13">
      <c r="A35" s="690" t="s">
        <v>129</v>
      </c>
      <c r="B35" s="206" t="s">
        <v>130</v>
      </c>
      <c r="C35" s="694">
        <f t="shared" si="6"/>
        <v>52489078</v>
      </c>
      <c r="D35" s="694">
        <f t="shared" si="6"/>
        <v>2289385</v>
      </c>
      <c r="E35" s="694">
        <f t="shared" si="6"/>
        <v>225182</v>
      </c>
      <c r="F35" s="695">
        <f t="shared" si="0"/>
        <v>4.3616407207609932E-2</v>
      </c>
      <c r="G35" s="696">
        <f t="shared" si="1"/>
        <v>4.2900734510901489E-3</v>
      </c>
      <c r="H35" s="732">
        <f>表3_4_5!L49*商業運輸マージン!F35</f>
        <v>0</v>
      </c>
      <c r="I35" s="733">
        <f>表3_4_5!L49*商業運輸マージン!G35</f>
        <v>0</v>
      </c>
      <c r="J35" s="736">
        <f t="shared" si="3"/>
        <v>0</v>
      </c>
      <c r="K35" s="733">
        <f>表3_4_5!L94*商業運輸マージン!F35</f>
        <v>0</v>
      </c>
      <c r="L35" s="733">
        <f>表3_4_5!L94*商業運輸マージン!G35</f>
        <v>0</v>
      </c>
      <c r="M35" s="733">
        <f t="shared" si="4"/>
        <v>0</v>
      </c>
    </row>
    <row r="36" spans="1:13">
      <c r="A36" s="690" t="s">
        <v>132</v>
      </c>
      <c r="B36" s="206" t="s">
        <v>133</v>
      </c>
      <c r="C36" s="694">
        <f t="shared" si="6"/>
        <v>39739035</v>
      </c>
      <c r="D36" s="694">
        <f t="shared" si="6"/>
        <v>0</v>
      </c>
      <c r="E36" s="694">
        <f t="shared" si="6"/>
        <v>0</v>
      </c>
      <c r="F36" s="695">
        <f t="shared" si="0"/>
        <v>0</v>
      </c>
      <c r="G36" s="696">
        <f t="shared" si="1"/>
        <v>0</v>
      </c>
      <c r="H36" s="732">
        <f>表3_4_5!L50*商業運輸マージン!F36</f>
        <v>0</v>
      </c>
      <c r="I36" s="733">
        <f>表3_4_5!L50*商業運輸マージン!G36</f>
        <v>0</v>
      </c>
      <c r="J36" s="736">
        <f t="shared" si="3"/>
        <v>0</v>
      </c>
      <c r="K36" s="733">
        <f>表3_4_5!L95*商業運輸マージン!F36</f>
        <v>0</v>
      </c>
      <c r="L36" s="733">
        <f>表3_4_5!L95*商業運輸マージン!G36</f>
        <v>0</v>
      </c>
      <c r="M36" s="733">
        <f t="shared" si="4"/>
        <v>0</v>
      </c>
    </row>
    <row r="37" spans="1:13">
      <c r="A37" s="690" t="s">
        <v>134</v>
      </c>
      <c r="B37" s="206" t="s">
        <v>135</v>
      </c>
      <c r="C37" s="694">
        <f t="shared" si="6"/>
        <v>43681145</v>
      </c>
      <c r="D37" s="694">
        <f t="shared" si="6"/>
        <v>0</v>
      </c>
      <c r="E37" s="694">
        <f t="shared" si="6"/>
        <v>631</v>
      </c>
      <c r="F37" s="695">
        <f t="shared" si="0"/>
        <v>0</v>
      </c>
      <c r="G37" s="696">
        <f t="shared" si="1"/>
        <v>1.4445592028322518E-5</v>
      </c>
      <c r="H37" s="732">
        <f>表3_4_5!L51*商業運輸マージン!F37</f>
        <v>0</v>
      </c>
      <c r="I37" s="733">
        <f>表3_4_5!L51*商業運輸マージン!G37</f>
        <v>0</v>
      </c>
      <c r="J37" s="736">
        <f t="shared" si="3"/>
        <v>0</v>
      </c>
      <c r="K37" s="733">
        <f>表3_4_5!L96*商業運輸マージン!F37</f>
        <v>0</v>
      </c>
      <c r="L37" s="733">
        <f>表3_4_5!L96*商業運輸マージン!G37</f>
        <v>0</v>
      </c>
      <c r="M37" s="733">
        <f t="shared" si="4"/>
        <v>0</v>
      </c>
    </row>
    <row r="38" spans="1:13">
      <c r="A38" s="690" t="s">
        <v>136</v>
      </c>
      <c r="B38" s="206" t="s">
        <v>2329</v>
      </c>
      <c r="C38" s="694">
        <f t="shared" si="6"/>
        <v>67586805</v>
      </c>
      <c r="D38" s="694">
        <f t="shared" si="6"/>
        <v>0</v>
      </c>
      <c r="E38" s="694">
        <f t="shared" si="6"/>
        <v>0</v>
      </c>
      <c r="F38" s="695">
        <f t="shared" si="0"/>
        <v>0</v>
      </c>
      <c r="G38" s="696">
        <f t="shared" si="1"/>
        <v>0</v>
      </c>
      <c r="H38" s="732">
        <f>表3_4_5!L52*商業運輸マージン!F38</f>
        <v>0</v>
      </c>
      <c r="I38" s="733">
        <f>表3_4_5!L52*商業運輸マージン!G38</f>
        <v>0</v>
      </c>
      <c r="J38" s="736">
        <f t="shared" si="3"/>
        <v>0</v>
      </c>
      <c r="K38" s="733">
        <f>表3_4_5!L97*商業運輸マージン!F38</f>
        <v>0</v>
      </c>
      <c r="L38" s="733">
        <f>表3_4_5!L97*商業運輸マージン!G38</f>
        <v>0</v>
      </c>
      <c r="M38" s="733">
        <f t="shared" si="4"/>
        <v>0</v>
      </c>
    </row>
    <row r="39" spans="1:13">
      <c r="A39" s="690" t="s">
        <v>138</v>
      </c>
      <c r="B39" s="206" t="s">
        <v>2330</v>
      </c>
      <c r="C39" s="694">
        <f t="shared" si="6"/>
        <v>4431793</v>
      </c>
      <c r="D39" s="694">
        <f t="shared" si="6"/>
        <v>0</v>
      </c>
      <c r="E39" s="694">
        <f t="shared" si="6"/>
        <v>0</v>
      </c>
      <c r="F39" s="695">
        <f t="shared" si="0"/>
        <v>0</v>
      </c>
      <c r="G39" s="696">
        <f t="shared" si="1"/>
        <v>0</v>
      </c>
      <c r="H39" s="732">
        <f>表3_4_5!L53*商業運輸マージン!F39</f>
        <v>0</v>
      </c>
      <c r="I39" s="733">
        <f>表3_4_5!L53*商業運輸マージン!G39</f>
        <v>0</v>
      </c>
      <c r="J39" s="736">
        <f t="shared" si="3"/>
        <v>0</v>
      </c>
      <c r="K39" s="733">
        <f>表3_4_5!L98*商業運輸マージン!F39</f>
        <v>0</v>
      </c>
      <c r="L39" s="733">
        <f>表3_4_5!L98*商業運輸マージン!G39</f>
        <v>0</v>
      </c>
      <c r="M39" s="733">
        <f t="shared" si="4"/>
        <v>0</v>
      </c>
    </row>
    <row r="40" spans="1:13">
      <c r="A40" s="690" t="s">
        <v>140</v>
      </c>
      <c r="B40" s="206" t="s">
        <v>141</v>
      </c>
      <c r="C40" s="694">
        <f t="shared" si="6"/>
        <v>74788605</v>
      </c>
      <c r="D40" s="694">
        <f t="shared" si="6"/>
        <v>0</v>
      </c>
      <c r="E40" s="694">
        <f t="shared" si="6"/>
        <v>0</v>
      </c>
      <c r="F40" s="695">
        <f t="shared" si="0"/>
        <v>0</v>
      </c>
      <c r="G40" s="696">
        <f t="shared" si="1"/>
        <v>0</v>
      </c>
      <c r="H40" s="732">
        <f>表3_4_5!L54*商業運輸マージン!F40</f>
        <v>0</v>
      </c>
      <c r="I40" s="733">
        <f>表3_4_5!L54*商業運輸マージン!G40</f>
        <v>0</v>
      </c>
      <c r="J40" s="736">
        <f t="shared" si="3"/>
        <v>0</v>
      </c>
      <c r="K40" s="733">
        <f>表3_4_5!L99*商業運輸マージン!F40</f>
        <v>0</v>
      </c>
      <c r="L40" s="733">
        <f>表3_4_5!L99*商業運輸マージン!G40</f>
        <v>0</v>
      </c>
      <c r="M40" s="733">
        <f t="shared" si="4"/>
        <v>0</v>
      </c>
    </row>
    <row r="41" spans="1:13">
      <c r="A41" s="697">
        <v>37</v>
      </c>
      <c r="B41" s="206" t="s">
        <v>143</v>
      </c>
      <c r="C41" s="694">
        <f>C85</f>
        <v>54807430</v>
      </c>
      <c r="D41" s="694">
        <f>D85</f>
        <v>990</v>
      </c>
      <c r="E41" s="694">
        <f>E85</f>
        <v>351</v>
      </c>
      <c r="F41" s="695">
        <f>IF(D41&gt;0,D41/C41,0)</f>
        <v>1.8063244344790477E-5</v>
      </c>
      <c r="G41" s="696">
        <f>IF(E41&gt;0,E41/C41,0)</f>
        <v>6.4042411767893516E-6</v>
      </c>
      <c r="H41" s="732">
        <f>表3_4_5!L55*商業運輸マージン!F41</f>
        <v>5.9657683821181639E-4</v>
      </c>
      <c r="I41" s="733">
        <f>表3_4_5!L55*商業運輸マージン!G41</f>
        <v>2.1151360627509854E-4</v>
      </c>
      <c r="J41" s="736">
        <f t="shared" si="3"/>
        <v>8.0809044448691496E-4</v>
      </c>
      <c r="K41" s="733">
        <f>表3_4_5!L100*商業運輸マージン!F41</f>
        <v>1.0019146697896584E-3</v>
      </c>
      <c r="L41" s="733">
        <f>表3_4_5!L100*商業運輸マージン!G41</f>
        <v>3.5522429201633349E-4</v>
      </c>
      <c r="M41" s="733">
        <f t="shared" si="4"/>
        <v>1.357138961805992E-3</v>
      </c>
    </row>
    <row r="42" spans="1:13">
      <c r="A42" s="697"/>
      <c r="B42" s="206"/>
      <c r="C42" s="694"/>
      <c r="D42" s="694"/>
      <c r="E42" s="694"/>
      <c r="F42" s="695">
        <v>0</v>
      </c>
      <c r="G42" s="696">
        <v>0</v>
      </c>
      <c r="H42" s="732">
        <f>表3_4_5!L56*商業運輸マージン!F42</f>
        <v>0</v>
      </c>
      <c r="I42" s="733">
        <f>表3_4_5!L56*商業運輸マージン!G42</f>
        <v>0</v>
      </c>
      <c r="J42" s="736">
        <f t="shared" si="3"/>
        <v>0</v>
      </c>
      <c r="K42" s="733">
        <f>表3_4_5!L101*商業運輸マージン!F42</f>
        <v>0</v>
      </c>
      <c r="L42" s="733">
        <f>表3_4_5!L101*商業運輸マージン!G42</f>
        <v>0</v>
      </c>
      <c r="M42" s="733">
        <f t="shared" si="4"/>
        <v>0</v>
      </c>
    </row>
    <row r="43" spans="1:13">
      <c r="A43" s="697">
        <v>38</v>
      </c>
      <c r="B43" s="206" t="s">
        <v>2331</v>
      </c>
      <c r="C43" s="694">
        <f t="shared" ref="C43:E44" si="7">C86</f>
        <v>1463403</v>
      </c>
      <c r="D43" s="694">
        <f t="shared" si="7"/>
        <v>0</v>
      </c>
      <c r="E43" s="694">
        <f t="shared" si="7"/>
        <v>0</v>
      </c>
      <c r="F43" s="695">
        <f>IF(D43&gt;0,D43/C43,0)</f>
        <v>0</v>
      </c>
      <c r="G43" s="696">
        <f>IF(E43&gt;0,E43/C43,0)</f>
        <v>0</v>
      </c>
      <c r="H43" s="732">
        <f>表3_4_5!L57*商業運輸マージン!F43</f>
        <v>0</v>
      </c>
      <c r="I43" s="733">
        <f>表3_4_5!L57*商業運輸マージン!G43</f>
        <v>0</v>
      </c>
      <c r="J43" s="736">
        <f t="shared" si="3"/>
        <v>0</v>
      </c>
      <c r="K43" s="733">
        <f>表3_4_5!L102*商業運輸マージン!F43</f>
        <v>0</v>
      </c>
      <c r="L43" s="733">
        <f>表3_4_5!L102*商業運輸マージン!G43</f>
        <v>0</v>
      </c>
      <c r="M43" s="733">
        <f t="shared" si="4"/>
        <v>0</v>
      </c>
    </row>
    <row r="44" spans="1:13">
      <c r="A44" s="698">
        <v>39</v>
      </c>
      <c r="B44" s="171" t="s">
        <v>2332</v>
      </c>
      <c r="C44" s="699">
        <f t="shared" si="7"/>
        <v>4961663</v>
      </c>
      <c r="D44" s="699">
        <f t="shared" si="7"/>
        <v>117815</v>
      </c>
      <c r="E44" s="699">
        <f t="shared" si="7"/>
        <v>150860</v>
      </c>
      <c r="F44" s="700">
        <f>IF(D44&gt;0,D44/C44,0)</f>
        <v>2.3745062895242985E-2</v>
      </c>
      <c r="G44" s="696">
        <f>IF(E44&gt;0,E44/C44,0)</f>
        <v>3.0405128280578508E-2</v>
      </c>
      <c r="H44" s="732">
        <f>表3_4_5!L58*商業運輸マージン!F44</f>
        <v>0</v>
      </c>
      <c r="I44" s="733">
        <f>表3_4_5!L58*商業運輸マージン!G44</f>
        <v>0</v>
      </c>
      <c r="J44" s="736">
        <f t="shared" si="3"/>
        <v>0</v>
      </c>
      <c r="K44" s="733">
        <f>表3_4_5!L103*商業運輸マージン!F44</f>
        <v>0</v>
      </c>
      <c r="L44" s="733">
        <f>表3_4_5!L103*商業運輸マージン!G44</f>
        <v>0</v>
      </c>
      <c r="M44" s="733">
        <f t="shared" si="4"/>
        <v>0</v>
      </c>
    </row>
    <row r="45" spans="1:13">
      <c r="G45" s="734" t="s">
        <v>2356</v>
      </c>
      <c r="H45" s="735">
        <f t="shared" ref="H45:M45" si="8">SUM(H5:H44)</f>
        <v>98.029318027067717</v>
      </c>
      <c r="I45" s="735">
        <f t="shared" si="8"/>
        <v>9.1955405764343929</v>
      </c>
      <c r="J45" s="735">
        <f t="shared" si="8"/>
        <v>107.22485860350213</v>
      </c>
      <c r="K45" s="735">
        <f t="shared" si="8"/>
        <v>164.63430275836944</v>
      </c>
      <c r="L45" s="735">
        <f t="shared" si="8"/>
        <v>15.443353496242363</v>
      </c>
      <c r="M45" s="735">
        <f t="shared" si="8"/>
        <v>180.07765625461181</v>
      </c>
    </row>
    <row r="46" spans="1:13">
      <c r="J46" s="227"/>
    </row>
    <row r="47" spans="1:13">
      <c r="J47" s="227"/>
    </row>
    <row r="48" spans="1:13">
      <c r="A48" s="150" t="s">
        <v>2333</v>
      </c>
    </row>
    <row r="49" spans="1:13" ht="26">
      <c r="A49" s="709"/>
      <c r="B49" s="710"/>
      <c r="C49" s="672" t="s">
        <v>2315</v>
      </c>
      <c r="D49" s="673" t="s">
        <v>2316</v>
      </c>
      <c r="E49" s="674" t="s">
        <v>2317</v>
      </c>
      <c r="F49" s="703" t="s">
        <v>2318</v>
      </c>
      <c r="G49" s="704" t="s">
        <v>2319</v>
      </c>
      <c r="H49" s="674" t="s">
        <v>286</v>
      </c>
    </row>
    <row r="50" spans="1:13">
      <c r="A50" s="711"/>
      <c r="B50" s="712"/>
      <c r="C50" s="677" t="s">
        <v>2091</v>
      </c>
      <c r="D50" s="678" t="s">
        <v>2092</v>
      </c>
      <c r="E50" s="678" t="s">
        <v>2320</v>
      </c>
      <c r="F50" s="713" t="s">
        <v>2321</v>
      </c>
      <c r="G50" s="714" t="s">
        <v>2322</v>
      </c>
      <c r="H50" s="715"/>
    </row>
    <row r="51" spans="1:13">
      <c r="A51" s="716" t="s">
        <v>270</v>
      </c>
      <c r="B51" s="717" t="s">
        <v>2334</v>
      </c>
      <c r="C51" s="679">
        <f>D51+E51+H51</f>
        <v>19503243</v>
      </c>
      <c r="D51" s="679">
        <v>5735453</v>
      </c>
      <c r="E51" s="679">
        <v>880168</v>
      </c>
      <c r="F51" s="680">
        <f>IF(D51&gt;0,D51/C51,0)</f>
        <v>0.29407688762325324</v>
      </c>
      <c r="G51" s="680">
        <f>IF(E51&gt;0,E51/C51,0)</f>
        <v>4.5129315160560735E-2</v>
      </c>
      <c r="H51" s="718">
        <v>12887622</v>
      </c>
      <c r="K51" s="719"/>
      <c r="L51" s="719"/>
      <c r="M51" s="719"/>
    </row>
    <row r="52" spans="1:13">
      <c r="A52" s="720" t="s">
        <v>278</v>
      </c>
      <c r="B52" s="721" t="s">
        <v>40</v>
      </c>
      <c r="C52" s="679">
        <f t="shared" ref="C52:C88" si="9">D52+E52+H52</f>
        <v>2911555</v>
      </c>
      <c r="D52" s="719">
        <v>522764</v>
      </c>
      <c r="E52" s="719">
        <v>1540876</v>
      </c>
      <c r="F52" s="681">
        <f t="shared" ref="F52:F88" si="10">IF(D52&gt;0,D52/C52,0)</f>
        <v>0.17954804219738249</v>
      </c>
      <c r="G52" s="681">
        <f t="shared" ref="G52:G88" si="11">IF(E52&gt;0,E52/C52,0)</f>
        <v>0.52922785247058701</v>
      </c>
      <c r="H52" s="718">
        <v>847915</v>
      </c>
      <c r="K52" s="719"/>
      <c r="L52" s="719"/>
      <c r="M52" s="719"/>
    </row>
    <row r="53" spans="1:13">
      <c r="A53" s="720" t="s">
        <v>70</v>
      </c>
      <c r="B53" s="721" t="s">
        <v>46</v>
      </c>
      <c r="C53" s="679">
        <f t="shared" si="9"/>
        <v>63711221</v>
      </c>
      <c r="D53" s="719">
        <v>23069758</v>
      </c>
      <c r="E53" s="719">
        <v>2300814</v>
      </c>
      <c r="F53" s="681">
        <f t="shared" si="10"/>
        <v>0.3620988208654799</v>
      </c>
      <c r="G53" s="681">
        <f t="shared" si="11"/>
        <v>3.6113167569022102E-2</v>
      </c>
      <c r="H53" s="718">
        <v>38340649</v>
      </c>
      <c r="K53" s="719"/>
      <c r="L53" s="719"/>
      <c r="M53" s="719"/>
    </row>
    <row r="54" spans="1:13">
      <c r="A54" s="720" t="s">
        <v>84</v>
      </c>
      <c r="B54" s="721" t="s">
        <v>51</v>
      </c>
      <c r="C54" s="679">
        <f t="shared" si="9"/>
        <v>11152351</v>
      </c>
      <c r="D54" s="719">
        <v>7166041</v>
      </c>
      <c r="E54" s="719">
        <v>400310</v>
      </c>
      <c r="F54" s="681">
        <f t="shared" si="10"/>
        <v>0.64255877527527605</v>
      </c>
      <c r="G54" s="681">
        <f t="shared" si="11"/>
        <v>3.5894673688086035E-2</v>
      </c>
      <c r="H54" s="718">
        <v>3586000</v>
      </c>
      <c r="K54" s="719"/>
      <c r="L54" s="719"/>
      <c r="M54" s="719"/>
    </row>
    <row r="55" spans="1:13">
      <c r="A55" s="720" t="s">
        <v>86</v>
      </c>
      <c r="B55" s="721" t="s">
        <v>42</v>
      </c>
      <c r="C55" s="679">
        <f t="shared" si="9"/>
        <v>17927683</v>
      </c>
      <c r="D55" s="719">
        <v>4785314</v>
      </c>
      <c r="E55" s="719">
        <v>1188740</v>
      </c>
      <c r="F55" s="681">
        <f t="shared" si="10"/>
        <v>0.26692317127651133</v>
      </c>
      <c r="G55" s="681">
        <f t="shared" si="11"/>
        <v>6.6307508895600178E-2</v>
      </c>
      <c r="H55" s="718">
        <v>11953629</v>
      </c>
      <c r="K55" s="719"/>
      <c r="L55" s="719"/>
      <c r="M55" s="719"/>
    </row>
    <row r="56" spans="1:13">
      <c r="A56" s="720" t="s">
        <v>94</v>
      </c>
      <c r="B56" s="721" t="s">
        <v>60</v>
      </c>
      <c r="C56" s="679">
        <f t="shared" si="9"/>
        <v>38514334</v>
      </c>
      <c r="D56" s="719">
        <v>9261724</v>
      </c>
      <c r="E56" s="719">
        <v>1245678</v>
      </c>
      <c r="F56" s="681">
        <f t="shared" si="10"/>
        <v>0.24047472818821169</v>
      </c>
      <c r="G56" s="681">
        <f t="shared" si="11"/>
        <v>3.2343230964346936E-2</v>
      </c>
      <c r="H56" s="718">
        <v>28006932</v>
      </c>
      <c r="K56" s="719"/>
      <c r="L56" s="719"/>
      <c r="M56" s="719"/>
    </row>
    <row r="57" spans="1:13">
      <c r="A57" s="720" t="s">
        <v>98</v>
      </c>
      <c r="B57" s="721" t="s">
        <v>64</v>
      </c>
      <c r="C57" s="679">
        <f t="shared" si="9"/>
        <v>22448255</v>
      </c>
      <c r="D57" s="719">
        <v>5066181</v>
      </c>
      <c r="E57" s="719">
        <v>547462</v>
      </c>
      <c r="F57" s="681">
        <f t="shared" si="10"/>
        <v>0.22568261987401694</v>
      </c>
      <c r="G57" s="681">
        <f t="shared" si="11"/>
        <v>2.4387730805802053E-2</v>
      </c>
      <c r="H57" s="718">
        <v>16834612</v>
      </c>
      <c r="K57" s="719"/>
      <c r="L57" s="719"/>
      <c r="M57" s="719"/>
    </row>
    <row r="58" spans="1:13">
      <c r="A58" s="720" t="s">
        <v>100</v>
      </c>
      <c r="B58" s="721" t="s">
        <v>1240</v>
      </c>
      <c r="C58" s="679">
        <f t="shared" si="9"/>
        <v>18300327</v>
      </c>
      <c r="D58" s="719">
        <v>3686551</v>
      </c>
      <c r="E58" s="719">
        <v>615789</v>
      </c>
      <c r="F58" s="681">
        <f t="shared" si="10"/>
        <v>0.20144727468531026</v>
      </c>
      <c r="G58" s="681">
        <f t="shared" si="11"/>
        <v>3.3649070860864945E-2</v>
      </c>
      <c r="H58" s="718">
        <v>13997987</v>
      </c>
      <c r="K58" s="719"/>
      <c r="L58" s="719"/>
      <c r="M58" s="719"/>
    </row>
    <row r="59" spans="1:13">
      <c r="A59" s="720" t="s">
        <v>107</v>
      </c>
      <c r="B59" s="721" t="s">
        <v>71</v>
      </c>
      <c r="C59" s="679">
        <f t="shared" si="9"/>
        <v>8380683</v>
      </c>
      <c r="D59" s="719">
        <v>1590716</v>
      </c>
      <c r="E59" s="719">
        <v>479349</v>
      </c>
      <c r="F59" s="681">
        <f t="shared" si="10"/>
        <v>0.18980744170850991</v>
      </c>
      <c r="G59" s="681">
        <f t="shared" si="11"/>
        <v>5.7196889561387777E-2</v>
      </c>
      <c r="H59" s="718">
        <v>6310618</v>
      </c>
      <c r="K59" s="719"/>
      <c r="L59" s="719"/>
      <c r="M59" s="719"/>
    </row>
    <row r="60" spans="1:13">
      <c r="A60" s="720" t="s">
        <v>110</v>
      </c>
      <c r="B60" s="721" t="s">
        <v>73</v>
      </c>
      <c r="C60" s="679">
        <f t="shared" si="9"/>
        <v>30021594</v>
      </c>
      <c r="D60" s="719">
        <v>1837641</v>
      </c>
      <c r="E60" s="719">
        <v>841231</v>
      </c>
      <c r="F60" s="681">
        <f t="shared" si="10"/>
        <v>6.1210640580909859E-2</v>
      </c>
      <c r="G60" s="681">
        <f t="shared" si="11"/>
        <v>2.8020863915486968E-2</v>
      </c>
      <c r="H60" s="718">
        <v>27342722</v>
      </c>
      <c r="K60" s="719"/>
      <c r="L60" s="719"/>
      <c r="M60" s="719"/>
    </row>
    <row r="61" spans="1:13">
      <c r="A61" s="720" t="s">
        <v>114</v>
      </c>
      <c r="B61" s="721" t="s">
        <v>75</v>
      </c>
      <c r="C61" s="679">
        <f t="shared" si="9"/>
        <v>10685555</v>
      </c>
      <c r="D61" s="719">
        <v>1457178</v>
      </c>
      <c r="E61" s="719">
        <v>421742</v>
      </c>
      <c r="F61" s="681">
        <f t="shared" si="10"/>
        <v>0.13636895790625755</v>
      </c>
      <c r="G61" s="681">
        <f t="shared" si="11"/>
        <v>3.9468422557368335E-2</v>
      </c>
      <c r="H61" s="718">
        <v>8806635</v>
      </c>
      <c r="K61" s="719"/>
      <c r="L61" s="719"/>
      <c r="M61" s="719"/>
    </row>
    <row r="62" spans="1:13">
      <c r="A62" s="720" t="s">
        <v>120</v>
      </c>
      <c r="B62" s="721" t="s">
        <v>79</v>
      </c>
      <c r="C62" s="679">
        <f t="shared" si="9"/>
        <v>14522142</v>
      </c>
      <c r="D62" s="719">
        <v>2094105</v>
      </c>
      <c r="E62" s="719">
        <v>691088</v>
      </c>
      <c r="F62" s="681">
        <f t="shared" si="10"/>
        <v>0.14420083483552221</v>
      </c>
      <c r="G62" s="681">
        <f t="shared" si="11"/>
        <v>4.7588571988898057E-2</v>
      </c>
      <c r="H62" s="718">
        <v>11736949</v>
      </c>
      <c r="K62" s="719"/>
      <c r="L62" s="719"/>
      <c r="M62" s="719"/>
    </row>
    <row r="63" spans="1:13">
      <c r="A63" s="720" t="s">
        <v>122</v>
      </c>
      <c r="B63" s="721" t="s">
        <v>85</v>
      </c>
      <c r="C63" s="679">
        <f t="shared" si="9"/>
        <v>12033538</v>
      </c>
      <c r="D63" s="719">
        <v>1395896</v>
      </c>
      <c r="E63" s="719">
        <v>179084</v>
      </c>
      <c r="F63" s="681">
        <f t="shared" si="10"/>
        <v>0.1160004647012375</v>
      </c>
      <c r="G63" s="681">
        <f t="shared" si="11"/>
        <v>1.4882073750878586E-2</v>
      </c>
      <c r="H63" s="718">
        <v>10458558</v>
      </c>
      <c r="K63" s="719"/>
      <c r="L63" s="719"/>
      <c r="M63" s="719"/>
    </row>
    <row r="64" spans="1:13">
      <c r="A64" s="720" t="s">
        <v>127</v>
      </c>
      <c r="B64" s="721" t="s">
        <v>87</v>
      </c>
      <c r="C64" s="679">
        <f t="shared" si="9"/>
        <v>19605449</v>
      </c>
      <c r="D64" s="719">
        <v>2648839</v>
      </c>
      <c r="E64" s="719">
        <v>251687</v>
      </c>
      <c r="F64" s="681">
        <f t="shared" si="10"/>
        <v>0.13510728573469549</v>
      </c>
      <c r="G64" s="681">
        <f t="shared" si="11"/>
        <v>1.2837604484345143E-2</v>
      </c>
      <c r="H64" s="718">
        <v>16704923</v>
      </c>
      <c r="K64" s="719"/>
      <c r="L64" s="719"/>
      <c r="M64" s="719"/>
    </row>
    <row r="65" spans="1:13">
      <c r="A65" s="720" t="s">
        <v>129</v>
      </c>
      <c r="B65" s="721" t="s">
        <v>89</v>
      </c>
      <c r="C65" s="679">
        <f t="shared" si="9"/>
        <v>9011503</v>
      </c>
      <c r="D65" s="719">
        <v>1954066</v>
      </c>
      <c r="E65" s="719">
        <v>154137</v>
      </c>
      <c r="F65" s="681">
        <f t="shared" si="10"/>
        <v>0.21684129717317965</v>
      </c>
      <c r="G65" s="681">
        <f t="shared" si="11"/>
        <v>1.71044719177256E-2</v>
      </c>
      <c r="H65" s="718">
        <v>6903300</v>
      </c>
      <c r="K65" s="719"/>
      <c r="L65" s="719"/>
      <c r="M65" s="719"/>
    </row>
    <row r="66" spans="1:13">
      <c r="A66" s="720" t="s">
        <v>132</v>
      </c>
      <c r="B66" s="721" t="s">
        <v>2325</v>
      </c>
      <c r="C66" s="679">
        <f t="shared" si="9"/>
        <v>14837394</v>
      </c>
      <c r="D66" s="719">
        <v>1120479</v>
      </c>
      <c r="E66" s="719">
        <v>180831</v>
      </c>
      <c r="F66" s="681">
        <f t="shared" si="10"/>
        <v>7.5517237056588235E-2</v>
      </c>
      <c r="G66" s="681">
        <f t="shared" si="11"/>
        <v>1.2187517565416138E-2</v>
      </c>
      <c r="H66" s="718">
        <v>13536084</v>
      </c>
      <c r="K66" s="719"/>
      <c r="L66" s="719"/>
      <c r="M66" s="719"/>
    </row>
    <row r="67" spans="1:13">
      <c r="A67" s="720" t="s">
        <v>134</v>
      </c>
      <c r="B67" s="721" t="s">
        <v>93</v>
      </c>
      <c r="C67" s="679">
        <f t="shared" si="9"/>
        <v>20704850</v>
      </c>
      <c r="D67" s="719">
        <v>4410384</v>
      </c>
      <c r="E67" s="719">
        <v>231756</v>
      </c>
      <c r="F67" s="681">
        <f t="shared" si="10"/>
        <v>0.21301212034861397</v>
      </c>
      <c r="G67" s="681">
        <f t="shared" si="11"/>
        <v>1.1193319439648198E-2</v>
      </c>
      <c r="H67" s="718">
        <v>16062710</v>
      </c>
      <c r="K67" s="719"/>
      <c r="L67" s="719"/>
      <c r="M67" s="719"/>
    </row>
    <row r="68" spans="1:13">
      <c r="A68" s="720" t="s">
        <v>136</v>
      </c>
      <c r="B68" s="721" t="s">
        <v>95</v>
      </c>
      <c r="C68" s="679">
        <f t="shared" si="9"/>
        <v>8165716</v>
      </c>
      <c r="D68" s="719">
        <v>2593955</v>
      </c>
      <c r="E68" s="719">
        <v>115301</v>
      </c>
      <c r="F68" s="681">
        <f t="shared" si="10"/>
        <v>0.31766412155406826</v>
      </c>
      <c r="G68" s="681">
        <f t="shared" si="11"/>
        <v>1.4120133494723549E-2</v>
      </c>
      <c r="H68" s="718">
        <v>5456460</v>
      </c>
      <c r="K68" s="719"/>
      <c r="L68" s="719"/>
      <c r="M68" s="719"/>
    </row>
    <row r="69" spans="1:13">
      <c r="A69" s="720" t="s">
        <v>138</v>
      </c>
      <c r="B69" s="721" t="s">
        <v>99</v>
      </c>
      <c r="C69" s="679">
        <f t="shared" si="9"/>
        <v>62217868</v>
      </c>
      <c r="D69" s="719">
        <v>5788348</v>
      </c>
      <c r="E69" s="719">
        <v>1051807</v>
      </c>
      <c r="F69" s="681">
        <f t="shared" si="10"/>
        <v>9.3033531782220499E-2</v>
      </c>
      <c r="G69" s="681">
        <f t="shared" si="11"/>
        <v>1.6905224074859011E-2</v>
      </c>
      <c r="H69" s="718">
        <v>55377713</v>
      </c>
      <c r="K69" s="719"/>
      <c r="L69" s="719"/>
      <c r="M69" s="719"/>
    </row>
    <row r="70" spans="1:13">
      <c r="A70" s="720" t="s">
        <v>146</v>
      </c>
      <c r="B70" s="722" t="s">
        <v>101</v>
      </c>
      <c r="C70" s="679">
        <f t="shared" si="9"/>
        <v>17190231</v>
      </c>
      <c r="D70" s="719">
        <v>6525089</v>
      </c>
      <c r="E70" s="719">
        <v>735829</v>
      </c>
      <c r="F70" s="681">
        <f t="shared" si="10"/>
        <v>0.37958122843142711</v>
      </c>
      <c r="G70" s="681">
        <f t="shared" si="11"/>
        <v>4.2805067599149774E-2</v>
      </c>
      <c r="H70" s="718">
        <v>9929313</v>
      </c>
      <c r="K70" s="719"/>
      <c r="L70" s="719"/>
      <c r="M70" s="719"/>
    </row>
    <row r="71" spans="1:13">
      <c r="A71" s="720" t="s">
        <v>2335</v>
      </c>
      <c r="B71" s="721" t="s">
        <v>103</v>
      </c>
      <c r="C71" s="679">
        <f t="shared" si="9"/>
        <v>60836569</v>
      </c>
      <c r="D71" s="719">
        <v>0</v>
      </c>
      <c r="E71" s="719">
        <v>0</v>
      </c>
      <c r="F71" s="681">
        <f t="shared" si="10"/>
        <v>0</v>
      </c>
      <c r="G71" s="681">
        <f t="shared" si="11"/>
        <v>0</v>
      </c>
      <c r="H71" s="718">
        <v>60836569</v>
      </c>
      <c r="K71" s="719"/>
      <c r="L71" s="719"/>
      <c r="M71" s="719"/>
    </row>
    <row r="72" spans="1:13">
      <c r="A72" s="720" t="s">
        <v>2336</v>
      </c>
      <c r="B72" s="721" t="s">
        <v>37</v>
      </c>
      <c r="C72" s="679">
        <f t="shared" si="9"/>
        <v>24633709</v>
      </c>
      <c r="D72" s="719">
        <v>0</v>
      </c>
      <c r="E72" s="719">
        <v>0</v>
      </c>
      <c r="F72" s="681">
        <f t="shared" si="10"/>
        <v>0</v>
      </c>
      <c r="G72" s="681">
        <f t="shared" si="11"/>
        <v>0</v>
      </c>
      <c r="H72" s="718">
        <v>24633709</v>
      </c>
      <c r="K72" s="719"/>
      <c r="L72" s="719"/>
      <c r="M72" s="719"/>
    </row>
    <row r="73" spans="1:13">
      <c r="A73" s="720" t="s">
        <v>2337</v>
      </c>
      <c r="B73" s="721" t="s">
        <v>108</v>
      </c>
      <c r="C73" s="679">
        <f t="shared" si="9"/>
        <v>4545590</v>
      </c>
      <c r="D73" s="719">
        <v>0</v>
      </c>
      <c r="E73" s="719">
        <v>0</v>
      </c>
      <c r="F73" s="681">
        <f t="shared" si="10"/>
        <v>0</v>
      </c>
      <c r="G73" s="681">
        <f t="shared" si="11"/>
        <v>0</v>
      </c>
      <c r="H73" s="718">
        <v>4545590</v>
      </c>
      <c r="K73" s="719"/>
      <c r="L73" s="719"/>
      <c r="M73" s="719"/>
    </row>
    <row r="74" spans="1:13">
      <c r="A74" s="720" t="s">
        <v>2338</v>
      </c>
      <c r="B74" s="721" t="s">
        <v>2326</v>
      </c>
      <c r="C74" s="679">
        <f t="shared" si="9"/>
        <v>4901980</v>
      </c>
      <c r="D74" s="719">
        <v>0</v>
      </c>
      <c r="E74" s="719">
        <v>0</v>
      </c>
      <c r="F74" s="681">
        <f t="shared" si="10"/>
        <v>0</v>
      </c>
      <c r="G74" s="681">
        <f t="shared" si="11"/>
        <v>0</v>
      </c>
      <c r="H74" s="718">
        <v>4901980</v>
      </c>
      <c r="K74" s="719"/>
      <c r="L74" s="719"/>
      <c r="M74" s="719"/>
    </row>
    <row r="75" spans="1:13">
      <c r="A75" s="720" t="s">
        <v>2339</v>
      </c>
      <c r="B75" s="721" t="s">
        <v>2327</v>
      </c>
      <c r="C75" s="679">
        <f t="shared" si="9"/>
        <v>190597553</v>
      </c>
      <c r="D75" s="719">
        <v>95118672</v>
      </c>
      <c r="E75" s="719">
        <v>0</v>
      </c>
      <c r="F75" s="681">
        <f t="shared" si="10"/>
        <v>0.4990550534507649</v>
      </c>
      <c r="G75" s="681">
        <f t="shared" si="11"/>
        <v>0</v>
      </c>
      <c r="H75" s="718">
        <v>95478881</v>
      </c>
      <c r="K75" s="719"/>
      <c r="L75" s="719"/>
      <c r="M75" s="719"/>
    </row>
    <row r="76" spans="1:13">
      <c r="A76" s="720" t="s">
        <v>2340</v>
      </c>
      <c r="B76" s="721" t="s">
        <v>121</v>
      </c>
      <c r="C76" s="679">
        <f t="shared" si="9"/>
        <v>35448224</v>
      </c>
      <c r="D76" s="719">
        <v>0</v>
      </c>
      <c r="E76" s="719">
        <v>0</v>
      </c>
      <c r="F76" s="681">
        <f t="shared" si="10"/>
        <v>0</v>
      </c>
      <c r="G76" s="681">
        <f t="shared" si="11"/>
        <v>0</v>
      </c>
      <c r="H76" s="718">
        <v>35448224</v>
      </c>
      <c r="K76" s="719"/>
      <c r="L76" s="719"/>
      <c r="M76" s="719"/>
    </row>
    <row r="77" spans="1:13">
      <c r="A77" s="720" t="s">
        <v>2341</v>
      </c>
      <c r="B77" s="721" t="s">
        <v>123</v>
      </c>
      <c r="C77" s="679">
        <f t="shared" si="9"/>
        <v>80718943</v>
      </c>
      <c r="D77" s="719">
        <v>0</v>
      </c>
      <c r="E77" s="719">
        <v>0</v>
      </c>
      <c r="F77" s="681">
        <f t="shared" si="10"/>
        <v>0</v>
      </c>
      <c r="G77" s="681">
        <f t="shared" si="11"/>
        <v>0</v>
      </c>
      <c r="H77" s="718">
        <v>80718943</v>
      </c>
      <c r="K77" s="719"/>
      <c r="L77" s="719"/>
      <c r="M77" s="719"/>
    </row>
    <row r="78" spans="1:13">
      <c r="A78" s="720" t="s">
        <v>2342</v>
      </c>
      <c r="B78" s="721" t="s">
        <v>2328</v>
      </c>
      <c r="C78" s="679">
        <f t="shared" si="9"/>
        <v>69440121</v>
      </c>
      <c r="D78" s="719">
        <v>0</v>
      </c>
      <c r="E78" s="719">
        <v>14430703</v>
      </c>
      <c r="F78" s="681">
        <f t="shared" si="10"/>
        <v>0</v>
      </c>
      <c r="G78" s="681">
        <f t="shared" si="11"/>
        <v>0.20781506126695834</v>
      </c>
      <c r="H78" s="718">
        <v>55009418</v>
      </c>
      <c r="K78" s="719"/>
      <c r="L78" s="719"/>
      <c r="M78" s="719"/>
    </row>
    <row r="79" spans="1:13">
      <c r="A79" s="720" t="s">
        <v>2343</v>
      </c>
      <c r="B79" s="721" t="s">
        <v>130</v>
      </c>
      <c r="C79" s="679">
        <f t="shared" si="9"/>
        <v>52489078</v>
      </c>
      <c r="D79" s="719">
        <v>2289385</v>
      </c>
      <c r="E79" s="719">
        <v>225182</v>
      </c>
      <c r="F79" s="681">
        <f t="shared" si="10"/>
        <v>4.3616407207609932E-2</v>
      </c>
      <c r="G79" s="681">
        <f t="shared" si="11"/>
        <v>4.2900734510901489E-3</v>
      </c>
      <c r="H79" s="718">
        <v>49974511</v>
      </c>
      <c r="K79" s="719"/>
      <c r="L79" s="719"/>
      <c r="M79" s="719"/>
    </row>
    <row r="80" spans="1:13">
      <c r="A80" s="720" t="s">
        <v>2344</v>
      </c>
      <c r="B80" s="721" t="s">
        <v>133</v>
      </c>
      <c r="C80" s="679">
        <f t="shared" si="9"/>
        <v>39739035</v>
      </c>
      <c r="D80" s="719">
        <v>0</v>
      </c>
      <c r="E80" s="719">
        <v>0</v>
      </c>
      <c r="F80" s="681">
        <f t="shared" si="10"/>
        <v>0</v>
      </c>
      <c r="G80" s="681">
        <f t="shared" si="11"/>
        <v>0</v>
      </c>
      <c r="H80" s="718">
        <v>39739035</v>
      </c>
      <c r="K80" s="719"/>
      <c r="L80" s="719"/>
      <c r="M80" s="719"/>
    </row>
    <row r="81" spans="1:13">
      <c r="A81" s="720" t="s">
        <v>2345</v>
      </c>
      <c r="B81" s="721" t="s">
        <v>135</v>
      </c>
      <c r="C81" s="679">
        <f t="shared" si="9"/>
        <v>43681145</v>
      </c>
      <c r="D81" s="719">
        <v>0</v>
      </c>
      <c r="E81" s="719">
        <v>631</v>
      </c>
      <c r="F81" s="681">
        <f t="shared" si="10"/>
        <v>0</v>
      </c>
      <c r="G81" s="681">
        <f t="shared" si="11"/>
        <v>1.4445592028322518E-5</v>
      </c>
      <c r="H81" s="718">
        <v>43680514</v>
      </c>
      <c r="K81" s="719"/>
      <c r="L81" s="719"/>
      <c r="M81" s="719"/>
    </row>
    <row r="82" spans="1:13">
      <c r="A82" s="720" t="s">
        <v>2346</v>
      </c>
      <c r="B82" s="721" t="s">
        <v>2329</v>
      </c>
      <c r="C82" s="679">
        <f t="shared" si="9"/>
        <v>67586805</v>
      </c>
      <c r="D82" s="719">
        <v>0</v>
      </c>
      <c r="E82" s="719">
        <v>0</v>
      </c>
      <c r="F82" s="681">
        <f t="shared" si="10"/>
        <v>0</v>
      </c>
      <c r="G82" s="681">
        <f t="shared" si="11"/>
        <v>0</v>
      </c>
      <c r="H82" s="718">
        <v>67586805</v>
      </c>
      <c r="K82" s="719"/>
      <c r="L82" s="719"/>
      <c r="M82" s="719"/>
    </row>
    <row r="83" spans="1:13">
      <c r="A83" s="720" t="s">
        <v>2347</v>
      </c>
      <c r="B83" s="723" t="s">
        <v>2330</v>
      </c>
      <c r="C83" s="679">
        <f t="shared" si="9"/>
        <v>4431793</v>
      </c>
      <c r="D83" s="719">
        <v>0</v>
      </c>
      <c r="E83" s="719">
        <v>0</v>
      </c>
      <c r="F83" s="681">
        <f t="shared" si="10"/>
        <v>0</v>
      </c>
      <c r="G83" s="681">
        <f t="shared" si="11"/>
        <v>0</v>
      </c>
      <c r="H83" s="718">
        <v>4431793</v>
      </c>
      <c r="K83" s="719"/>
      <c r="L83" s="719"/>
      <c r="M83" s="719"/>
    </row>
    <row r="84" spans="1:13">
      <c r="A84" s="720" t="s">
        <v>2348</v>
      </c>
      <c r="B84" s="721" t="s">
        <v>141</v>
      </c>
      <c r="C84" s="679">
        <f t="shared" si="9"/>
        <v>74788605</v>
      </c>
      <c r="D84" s="719">
        <v>0</v>
      </c>
      <c r="E84" s="719">
        <v>0</v>
      </c>
      <c r="F84" s="681">
        <f t="shared" si="10"/>
        <v>0</v>
      </c>
      <c r="G84" s="681">
        <f t="shared" si="11"/>
        <v>0</v>
      </c>
      <c r="H84" s="718">
        <v>74788605</v>
      </c>
      <c r="K84" s="719"/>
      <c r="L84" s="719"/>
      <c r="M84" s="719"/>
    </row>
    <row r="85" spans="1:13">
      <c r="A85" s="720" t="s">
        <v>2349</v>
      </c>
      <c r="B85" s="721" t="s">
        <v>143</v>
      </c>
      <c r="C85" s="679">
        <f t="shared" si="9"/>
        <v>54807430</v>
      </c>
      <c r="D85" s="719">
        <v>990</v>
      </c>
      <c r="E85" s="719">
        <v>351</v>
      </c>
      <c r="F85" s="681">
        <f t="shared" si="10"/>
        <v>1.8063244344790477E-5</v>
      </c>
      <c r="G85" s="681">
        <f t="shared" si="11"/>
        <v>6.4042411767893516E-6</v>
      </c>
      <c r="H85" s="718">
        <v>54806089</v>
      </c>
      <c r="K85" s="719"/>
      <c r="L85" s="719"/>
      <c r="M85" s="719"/>
    </row>
    <row r="86" spans="1:13">
      <c r="A86" s="720" t="s">
        <v>2350</v>
      </c>
      <c r="B86" s="721" t="s">
        <v>2331</v>
      </c>
      <c r="C86" s="679">
        <f t="shared" si="9"/>
        <v>1463403</v>
      </c>
      <c r="D86" s="719">
        <v>0</v>
      </c>
      <c r="E86" s="719">
        <v>0</v>
      </c>
      <c r="F86" s="681">
        <f t="shared" si="10"/>
        <v>0</v>
      </c>
      <c r="G86" s="681">
        <f t="shared" si="11"/>
        <v>0</v>
      </c>
      <c r="H86" s="718">
        <v>1463403</v>
      </c>
      <c r="K86" s="719"/>
      <c r="L86" s="719"/>
      <c r="M86" s="719"/>
    </row>
    <row r="87" spans="1:13">
      <c r="A87" s="720" t="s">
        <v>2351</v>
      </c>
      <c r="B87" s="721" t="s">
        <v>2332</v>
      </c>
      <c r="C87" s="679">
        <f t="shared" si="9"/>
        <v>4961663</v>
      </c>
      <c r="D87" s="719">
        <v>117815</v>
      </c>
      <c r="E87" s="719">
        <v>150860</v>
      </c>
      <c r="F87" s="681">
        <f t="shared" si="10"/>
        <v>2.3745062895242985E-2</v>
      </c>
      <c r="G87" s="681">
        <f t="shared" si="11"/>
        <v>3.0405128280578508E-2</v>
      </c>
      <c r="H87" s="718">
        <v>4692988</v>
      </c>
      <c r="K87" s="719"/>
      <c r="L87" s="719"/>
      <c r="M87" s="719"/>
    </row>
    <row r="88" spans="1:13">
      <c r="A88" s="724" t="s">
        <v>2352</v>
      </c>
      <c r="B88" s="689" t="s">
        <v>2026</v>
      </c>
      <c r="C88" s="682">
        <f t="shared" si="9"/>
        <v>1017818388</v>
      </c>
      <c r="D88" s="725">
        <v>0</v>
      </c>
      <c r="E88" s="725">
        <v>0</v>
      </c>
      <c r="F88" s="683">
        <f t="shared" si="10"/>
        <v>0</v>
      </c>
      <c r="G88" s="683">
        <f t="shared" si="11"/>
        <v>0</v>
      </c>
      <c r="H88" s="726">
        <v>1017818388</v>
      </c>
      <c r="K88" s="719"/>
      <c r="L88" s="719"/>
      <c r="M88" s="719"/>
    </row>
    <row r="91" spans="1:13">
      <c r="A91" s="240" t="s">
        <v>756</v>
      </c>
      <c r="B91" s="240" t="s">
        <v>740</v>
      </c>
      <c r="C91" s="684">
        <f>D91+E91+H91</f>
        <v>11214164</v>
      </c>
      <c r="D91" s="727">
        <v>4538840</v>
      </c>
      <c r="E91" s="727">
        <v>678282</v>
      </c>
      <c r="F91" s="685">
        <f t="shared" ref="F91:F97" si="12">IF(D91&gt;0,D91/C91,0)</f>
        <v>0.40474171770628642</v>
      </c>
      <c r="G91" s="685">
        <f t="shared" ref="G91:G97" si="13">IF(E91&gt;0,E91/C91,0)</f>
        <v>6.0484401690576312E-2</v>
      </c>
      <c r="H91" s="727">
        <v>5997042</v>
      </c>
      <c r="I91" s="719"/>
      <c r="J91" s="719"/>
      <c r="K91" s="719"/>
    </row>
    <row r="92" spans="1:13">
      <c r="A92" s="227" t="s">
        <v>744</v>
      </c>
      <c r="B92" s="227" t="s">
        <v>805</v>
      </c>
      <c r="C92" s="686">
        <f>D92+E92+H92</f>
        <v>3930608</v>
      </c>
      <c r="D92" s="718">
        <v>279203</v>
      </c>
      <c r="E92" s="718">
        <v>75918</v>
      </c>
      <c r="F92" s="681">
        <f t="shared" si="12"/>
        <v>7.1033031022172649E-2</v>
      </c>
      <c r="G92" s="681">
        <f t="shared" si="13"/>
        <v>1.931456914553677E-2</v>
      </c>
      <c r="H92" s="718">
        <v>3575487</v>
      </c>
      <c r="I92" s="719"/>
      <c r="J92" s="719"/>
      <c r="K92" s="719"/>
    </row>
    <row r="93" spans="1:13">
      <c r="A93" s="227" t="s">
        <v>894</v>
      </c>
      <c r="B93" s="227" t="s">
        <v>827</v>
      </c>
      <c r="C93" s="686">
        <f>D93+E93+H93</f>
        <v>917361</v>
      </c>
      <c r="D93" s="718">
        <v>0</v>
      </c>
      <c r="E93" s="718">
        <v>0</v>
      </c>
      <c r="F93" s="681">
        <f t="shared" si="12"/>
        <v>0</v>
      </c>
      <c r="G93" s="681">
        <f t="shared" si="13"/>
        <v>0</v>
      </c>
      <c r="H93" s="718">
        <v>917361</v>
      </c>
      <c r="I93" s="719"/>
      <c r="J93" s="719"/>
      <c r="K93" s="719"/>
    </row>
    <row r="94" spans="1:13">
      <c r="A94" s="227" t="s">
        <v>898</v>
      </c>
      <c r="B94" s="227" t="s">
        <v>833</v>
      </c>
      <c r="C94" s="686">
        <f>D94+E94+H94</f>
        <v>1116418</v>
      </c>
      <c r="D94" s="718">
        <v>275994</v>
      </c>
      <c r="E94" s="718">
        <v>40270</v>
      </c>
      <c r="F94" s="681">
        <f t="shared" si="12"/>
        <v>0.24721385717535904</v>
      </c>
      <c r="G94" s="681">
        <f t="shared" si="13"/>
        <v>3.6070719031760505E-2</v>
      </c>
      <c r="H94" s="718">
        <v>800154</v>
      </c>
      <c r="I94" s="719"/>
      <c r="J94" s="719"/>
      <c r="K94" s="719"/>
    </row>
    <row r="95" spans="1:13">
      <c r="A95" s="243" t="s">
        <v>1223</v>
      </c>
      <c r="B95" s="243" t="s">
        <v>847</v>
      </c>
      <c r="C95" s="687">
        <f>D95+E95+H95</f>
        <v>2324692</v>
      </c>
      <c r="D95" s="728">
        <v>641416</v>
      </c>
      <c r="E95" s="728">
        <v>85698</v>
      </c>
      <c r="F95" s="688">
        <f t="shared" si="12"/>
        <v>0.27591440070340501</v>
      </c>
      <c r="G95" s="688">
        <f t="shared" si="13"/>
        <v>3.6864238359318138E-2</v>
      </c>
      <c r="H95" s="728">
        <v>1597578</v>
      </c>
      <c r="I95" s="719"/>
      <c r="J95" s="719"/>
      <c r="K95" s="719"/>
    </row>
    <row r="96" spans="1:13">
      <c r="B96" s="226" t="s">
        <v>2353</v>
      </c>
      <c r="C96" s="729">
        <f>SUM(C91:C93)</f>
        <v>16062133</v>
      </c>
      <c r="D96" s="729">
        <f>SUM(D91:D93)</f>
        <v>4818043</v>
      </c>
      <c r="E96" s="729">
        <f>SUM(E91:E93)</f>
        <v>754200</v>
      </c>
      <c r="F96" s="681">
        <f t="shared" si="12"/>
        <v>0.2999628380614206</v>
      </c>
      <c r="G96" s="681">
        <f t="shared" si="13"/>
        <v>4.6955158446266132E-2</v>
      </c>
      <c r="H96" s="730">
        <f>SUM(H91:H93)</f>
        <v>10489890</v>
      </c>
    </row>
    <row r="97" spans="2:8">
      <c r="B97" s="229" t="s">
        <v>2354</v>
      </c>
      <c r="C97" s="731">
        <f>SUM(C91:C95)</f>
        <v>19503243</v>
      </c>
      <c r="D97" s="731">
        <f>SUM(D91:D95)</f>
        <v>5735453</v>
      </c>
      <c r="E97" s="731">
        <f>SUM(E91:E95)</f>
        <v>880168</v>
      </c>
      <c r="F97" s="683">
        <f t="shared" si="12"/>
        <v>0.29407688762325324</v>
      </c>
      <c r="G97" s="683">
        <f t="shared" si="13"/>
        <v>4.5129315160560735E-2</v>
      </c>
      <c r="H97" s="731">
        <f>SUM(H91:H95)</f>
        <v>12887622</v>
      </c>
    </row>
  </sheetData>
  <phoneticPr fontId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93406-4958-4F99-A1C1-D477E73090E8}">
  <dimension ref="A1:N22"/>
  <sheetViews>
    <sheetView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J23" sqref="J23"/>
    </sheetView>
  </sheetViews>
  <sheetFormatPr defaultColWidth="9" defaultRowHeight="13"/>
  <cols>
    <col min="1" max="1" width="4.83203125" style="322" customWidth="1"/>
    <col min="2" max="2" width="15.08203125" style="322" customWidth="1"/>
    <col min="3" max="11" width="10.58203125" style="322" customWidth="1"/>
    <col min="12" max="16384" width="9" style="322"/>
  </cols>
  <sheetData>
    <row r="1" spans="1:12" ht="15.75" customHeight="1">
      <c r="A1" s="644" t="s">
        <v>2268</v>
      </c>
      <c r="J1" s="322" t="s">
        <v>2270</v>
      </c>
    </row>
    <row r="2" spans="1:12" ht="15.75" customHeight="1">
      <c r="A2" s="251"/>
      <c r="B2" s="253"/>
      <c r="C2" s="252" t="s">
        <v>2266</v>
      </c>
      <c r="D2" s="324" t="s">
        <v>2276</v>
      </c>
      <c r="E2" s="252"/>
      <c r="F2" s="252"/>
      <c r="G2" s="252"/>
      <c r="H2" s="251" t="s">
        <v>2267</v>
      </c>
      <c r="I2" s="252" t="s">
        <v>2277</v>
      </c>
      <c r="J2" s="252"/>
      <c r="K2" s="253"/>
    </row>
    <row r="3" spans="1:12" ht="26.25" customHeight="1">
      <c r="A3" s="508"/>
      <c r="B3" s="600" t="s">
        <v>2278</v>
      </c>
      <c r="C3" s="661" t="s">
        <v>2263</v>
      </c>
      <c r="D3" s="664" t="s">
        <v>2264</v>
      </c>
      <c r="E3" s="662" t="s">
        <v>2271</v>
      </c>
      <c r="F3" s="670" t="s">
        <v>2265</v>
      </c>
      <c r="G3" s="669" t="s">
        <v>2280</v>
      </c>
      <c r="H3" s="661" t="s">
        <v>2263</v>
      </c>
      <c r="I3" s="664" t="s">
        <v>2264</v>
      </c>
      <c r="J3" s="662" t="s">
        <v>2271</v>
      </c>
      <c r="K3" s="663" t="s">
        <v>2265</v>
      </c>
    </row>
    <row r="4" spans="1:12" ht="15.75" customHeight="1">
      <c r="A4" s="648"/>
      <c r="B4" s="649" t="s">
        <v>2269</v>
      </c>
      <c r="C4" s="647">
        <f>家計19_1!R17</f>
        <v>100</v>
      </c>
      <c r="D4" s="609">
        <f>家計19_1!S17</f>
        <v>43.343165346367776</v>
      </c>
      <c r="E4" s="647">
        <f>家計19_1!T17</f>
        <v>6.7436372829934266</v>
      </c>
      <c r="F4" s="666">
        <f>家計19_1!U17</f>
        <v>7.1447834147985851</v>
      </c>
      <c r="G4" s="665">
        <f>100-D4</f>
        <v>56.656834653632224</v>
      </c>
      <c r="H4" s="654">
        <f>家計19_1!R221</f>
        <v>100</v>
      </c>
      <c r="I4" s="609">
        <f>家計19_1!S221</f>
        <v>48.094930160372478</v>
      </c>
      <c r="J4" s="647">
        <f>家計19_1!T221</f>
        <v>7.5465597516813236</v>
      </c>
      <c r="K4" s="655">
        <f>家計19_1!U221</f>
        <v>6.2592688394550784</v>
      </c>
    </row>
    <row r="5" spans="1:12" ht="15.75" customHeight="1">
      <c r="A5" s="659">
        <v>1</v>
      </c>
      <c r="B5" s="660" t="s">
        <v>24</v>
      </c>
      <c r="C5" s="647">
        <f>家計19_1!R18</f>
        <v>100</v>
      </c>
      <c r="D5" s="609">
        <f>家計19_1!S18</f>
        <v>73.234668364573778</v>
      </c>
      <c r="E5" s="647">
        <f>家計19_1!T18</f>
        <v>11.454661220940164</v>
      </c>
      <c r="F5" s="666">
        <f>家計19_1!U18</f>
        <v>10.81484012237355</v>
      </c>
      <c r="G5" s="666">
        <f t="shared" ref="G5:G20" si="0">100-D5</f>
        <v>26.765331635426222</v>
      </c>
      <c r="H5" s="647">
        <f>家計19_1!R222</f>
        <v>100</v>
      </c>
      <c r="I5" s="609">
        <f>家計19_1!S222</f>
        <v>74.823938340637753</v>
      </c>
      <c r="J5" s="647">
        <f>家計19_1!T222</f>
        <v>12.386277769381895</v>
      </c>
      <c r="K5" s="655">
        <f>家計19_1!U222</f>
        <v>9.5647574429499773</v>
      </c>
    </row>
    <row r="6" spans="1:12" ht="15.75" customHeight="1">
      <c r="A6" s="650"/>
      <c r="B6" s="651" t="s">
        <v>614</v>
      </c>
      <c r="C6" s="323">
        <f>家計19_1!R30</f>
        <v>100</v>
      </c>
      <c r="D6" s="606">
        <f>家計19_1!S30</f>
        <v>48.069978332397078</v>
      </c>
      <c r="E6" s="323">
        <f>家計19_1!T30</f>
        <v>16.090201428456787</v>
      </c>
      <c r="F6" s="667">
        <f>家計19_1!U30</f>
        <v>27.397480138030655</v>
      </c>
      <c r="G6" s="667">
        <f t="shared" si="0"/>
        <v>51.930021667602922</v>
      </c>
      <c r="H6" s="323">
        <f>家計19_1!R234</f>
        <v>100</v>
      </c>
      <c r="I6" s="606">
        <f>家計19_1!S234</f>
        <v>43.049508960210595</v>
      </c>
      <c r="J6" s="323">
        <f>家計19_1!T234</f>
        <v>19.65171610813</v>
      </c>
      <c r="K6" s="657">
        <f>家計19_1!U234</f>
        <v>28.733421079275086</v>
      </c>
    </row>
    <row r="7" spans="1:12" ht="15.75" hidden="1" customHeight="1">
      <c r="A7" s="21">
        <v>2</v>
      </c>
      <c r="B7" s="19" t="s">
        <v>31</v>
      </c>
      <c r="C7" s="323">
        <f>家計19_1!R31</f>
        <v>100</v>
      </c>
      <c r="D7" s="606">
        <f>家計19_1!S31</f>
        <v>16.170313344138304</v>
      </c>
      <c r="E7" s="323">
        <f>家計19_1!T31</f>
        <v>2.3635872501350623E-2</v>
      </c>
      <c r="F7" s="667">
        <f>家計19_1!U31</f>
        <v>0</v>
      </c>
      <c r="G7" s="667">
        <f t="shared" si="0"/>
        <v>83.829686655861693</v>
      </c>
      <c r="H7" s="323">
        <f>家計19_1!R235</f>
        <v>100</v>
      </c>
      <c r="I7" s="606">
        <f>家計19_1!S235</f>
        <v>13.916226596255402</v>
      </c>
      <c r="J7" s="323">
        <f>家計19_1!T235</f>
        <v>0.22803648583773406</v>
      </c>
      <c r="K7" s="657">
        <f>家計19_1!U235</f>
        <v>0</v>
      </c>
    </row>
    <row r="8" spans="1:12" ht="15.75" hidden="1" customHeight="1">
      <c r="A8" s="21">
        <v>3</v>
      </c>
      <c r="B8" s="19" t="s">
        <v>36</v>
      </c>
      <c r="C8" s="323">
        <f>家計19_1!R34</f>
        <v>100</v>
      </c>
      <c r="D8" s="606">
        <f>家計19_1!S34</f>
        <v>10.019864918553834</v>
      </c>
      <c r="E8" s="323">
        <f>家計19_1!T34</f>
        <v>0</v>
      </c>
      <c r="F8" s="667">
        <f>家計19_1!U34</f>
        <v>0</v>
      </c>
      <c r="G8" s="667">
        <f t="shared" si="0"/>
        <v>89.980135081446164</v>
      </c>
      <c r="H8" s="323">
        <f>家計19_1!R238</f>
        <v>100</v>
      </c>
      <c r="I8" s="606">
        <f>家計19_1!S238</f>
        <v>6.4839022932695904</v>
      </c>
      <c r="J8" s="323">
        <f>家計19_1!T238</f>
        <v>0</v>
      </c>
      <c r="K8" s="657">
        <f>家計19_1!U238</f>
        <v>0</v>
      </c>
    </row>
    <row r="9" spans="1:12" ht="15.75" customHeight="1">
      <c r="A9" s="257">
        <v>4</v>
      </c>
      <c r="B9" s="258" t="s">
        <v>41</v>
      </c>
      <c r="C9" s="645">
        <f>家計19_1!R39</f>
        <v>100</v>
      </c>
      <c r="D9" s="610">
        <f>家計19_1!S39</f>
        <v>74.754043688510919</v>
      </c>
      <c r="E9" s="645">
        <f>家計19_1!T39</f>
        <v>5.5694513923628479</v>
      </c>
      <c r="F9" s="667">
        <f>家計19_1!U39</f>
        <v>4.7190261797565451</v>
      </c>
      <c r="G9" s="667">
        <f t="shared" si="0"/>
        <v>25.245956311489081</v>
      </c>
      <c r="H9" s="645">
        <f>家計19_1!R243</f>
        <v>100</v>
      </c>
      <c r="I9" s="610">
        <f>家計19_1!S243</f>
        <v>65.2</v>
      </c>
      <c r="J9" s="645">
        <f>家計19_1!T243</f>
        <v>10.911999999999999</v>
      </c>
      <c r="K9" s="656">
        <f>家計19_1!U243</f>
        <v>4.6559999999999997</v>
      </c>
      <c r="L9" s="322" t="s">
        <v>2279</v>
      </c>
    </row>
    <row r="10" spans="1:12" ht="15.75" customHeight="1">
      <c r="A10" s="257">
        <v>5</v>
      </c>
      <c r="B10" s="258" t="s">
        <v>47</v>
      </c>
      <c r="C10" s="645">
        <f>家計19_1!R46</f>
        <v>100</v>
      </c>
      <c r="D10" s="610">
        <f>家計19_1!S46</f>
        <v>52.166679870078426</v>
      </c>
      <c r="E10" s="645">
        <f>家計19_1!T46</f>
        <v>21.635110512556444</v>
      </c>
      <c r="F10" s="667">
        <f>家計19_1!U46</f>
        <v>10.266972985819537</v>
      </c>
      <c r="G10" s="667">
        <f t="shared" si="0"/>
        <v>47.833320129921574</v>
      </c>
      <c r="H10" s="645">
        <f>家計19_1!R250</f>
        <v>100</v>
      </c>
      <c r="I10" s="610">
        <f>家計19_1!S250</f>
        <v>65.973485833116712</v>
      </c>
      <c r="J10" s="645">
        <f>家計19_1!T250</f>
        <v>16.731652369811975</v>
      </c>
      <c r="K10" s="656">
        <f>家計19_1!U250</f>
        <v>8.3268347630188018</v>
      </c>
    </row>
    <row r="11" spans="1:12" ht="15.75" customHeight="1">
      <c r="A11" s="257">
        <v>6</v>
      </c>
      <c r="B11" s="258" t="s">
        <v>52</v>
      </c>
      <c r="C11" s="645">
        <f>家計19_1!R55</f>
        <v>100</v>
      </c>
      <c r="D11" s="610">
        <f>家計19_1!S55</f>
        <v>68.877728953058508</v>
      </c>
      <c r="E11" s="645">
        <f>家計19_1!T55</f>
        <v>6.535537420659832</v>
      </c>
      <c r="F11" s="667">
        <f>家計19_1!U55</f>
        <v>14.835739694496757</v>
      </c>
      <c r="G11" s="667">
        <f t="shared" si="0"/>
        <v>31.122271046941492</v>
      </c>
      <c r="H11" s="645">
        <f>家計19_1!R259</f>
        <v>100</v>
      </c>
      <c r="I11" s="610">
        <f>家計19_1!S259</f>
        <v>83.875206646602521</v>
      </c>
      <c r="J11" s="645">
        <f>家計19_1!T259</f>
        <v>4.6119282777330337</v>
      </c>
      <c r="K11" s="656">
        <f>家計19_1!U259</f>
        <v>6.8415921325929387</v>
      </c>
    </row>
    <row r="12" spans="1:12" ht="15.75" customHeight="1">
      <c r="A12" s="21"/>
      <c r="B12" s="19" t="s">
        <v>2274</v>
      </c>
      <c r="C12" s="323">
        <f>家計19_1!R56</f>
        <v>100</v>
      </c>
      <c r="D12" s="606">
        <f>家計19_1!S56</f>
        <v>68.517823639774861</v>
      </c>
      <c r="E12" s="323">
        <f>家計19_1!T56</f>
        <v>7.392120075046904</v>
      </c>
      <c r="F12" s="667">
        <f>家計19_1!U56</f>
        <v>17.223264540337709</v>
      </c>
      <c r="G12" s="667">
        <f t="shared" si="0"/>
        <v>31.482176360225139</v>
      </c>
      <c r="H12" s="323">
        <f>家計19_1!R260</f>
        <v>100</v>
      </c>
      <c r="I12" s="606">
        <f>家計19_1!S260</f>
        <v>74.099616858237553</v>
      </c>
      <c r="J12" s="323">
        <f>家計19_1!T260</f>
        <v>9.1954022988505741</v>
      </c>
      <c r="K12" s="657">
        <f>家計19_1!U260</f>
        <v>10.306513409961687</v>
      </c>
    </row>
    <row r="13" spans="1:12" ht="15.75" customHeight="1">
      <c r="A13" s="21"/>
      <c r="B13" s="19" t="s">
        <v>2275</v>
      </c>
      <c r="C13" s="323">
        <f>家計19_1!R59</f>
        <v>100</v>
      </c>
      <c r="D13" s="606">
        <f>家計19_1!S59</f>
        <v>76.877880184331786</v>
      </c>
      <c r="E13" s="323">
        <f>家計19_1!T59</f>
        <v>6.6705069124423959</v>
      </c>
      <c r="F13" s="667">
        <f>家計19_1!U59</f>
        <v>16.463133640552996</v>
      </c>
      <c r="G13" s="667">
        <f t="shared" si="0"/>
        <v>23.122119815668214</v>
      </c>
      <c r="H13" s="323">
        <f>家計19_1!R263</f>
        <v>100</v>
      </c>
      <c r="I13" s="606">
        <f>家計19_1!S263</f>
        <v>92.163044079420388</v>
      </c>
      <c r="J13" s="323">
        <f>家計19_1!T263</f>
        <v>3.8935899563077263</v>
      </c>
      <c r="K13" s="657">
        <f>家計19_1!U263</f>
        <v>3.9488966318234611</v>
      </c>
    </row>
    <row r="14" spans="1:12" ht="15.75" hidden="1" customHeight="1">
      <c r="A14" s="21">
        <v>7</v>
      </c>
      <c r="B14" s="19" t="s">
        <v>57</v>
      </c>
      <c r="C14" s="323">
        <f>家計19_1!R60</f>
        <v>100</v>
      </c>
      <c r="D14" s="606">
        <f>家計19_1!S60</f>
        <v>35.318657908752002</v>
      </c>
      <c r="E14" s="323">
        <f>家計19_1!T60</f>
        <v>7.5936445943546955</v>
      </c>
      <c r="F14" s="667">
        <f>家計19_1!U60</f>
        <v>12.129415941771702</v>
      </c>
      <c r="G14" s="667">
        <f t="shared" si="0"/>
        <v>64.681342091247998</v>
      </c>
      <c r="H14" s="323">
        <f>家計19_1!R264</f>
        <v>100</v>
      </c>
      <c r="I14" s="606">
        <f>家計19_1!S264</f>
        <v>30.642254739421897</v>
      </c>
      <c r="J14" s="323">
        <f>家計19_1!T264</f>
        <v>5.2259785194262234</v>
      </c>
      <c r="K14" s="657">
        <f>家計19_1!U264</f>
        <v>7.5506379297916819</v>
      </c>
    </row>
    <row r="15" spans="1:12" ht="15.75" hidden="1" customHeight="1">
      <c r="A15" s="21">
        <v>8</v>
      </c>
      <c r="B15" s="19" t="s">
        <v>61</v>
      </c>
      <c r="C15" s="323">
        <f>家計19_1!R64</f>
        <v>100</v>
      </c>
      <c r="D15" s="606">
        <f>家計19_1!S64</f>
        <v>1.5422842944049353</v>
      </c>
      <c r="E15" s="323">
        <f>家計19_1!T64</f>
        <v>2.6390197926484449</v>
      </c>
      <c r="F15" s="667">
        <f>家計19_1!U64</f>
        <v>3.7186187987318995</v>
      </c>
      <c r="G15" s="667">
        <f t="shared" si="0"/>
        <v>98.457715705595064</v>
      </c>
      <c r="H15" s="323">
        <f>家計19_1!R268</f>
        <v>100</v>
      </c>
      <c r="I15" s="606">
        <f>家計19_1!S268</f>
        <v>4.0822590546347453</v>
      </c>
      <c r="J15" s="323">
        <f>家計19_1!T268</f>
        <v>2.3941068139963169</v>
      </c>
      <c r="K15" s="657">
        <f>家計19_1!U268</f>
        <v>2.8852056476365866</v>
      </c>
    </row>
    <row r="16" spans="1:12" ht="15.75" customHeight="1">
      <c r="A16" s="257">
        <v>9</v>
      </c>
      <c r="B16" s="258" t="s">
        <v>65</v>
      </c>
      <c r="C16" s="645">
        <f>家計19_1!R68</f>
        <v>100</v>
      </c>
      <c r="D16" s="610">
        <f>家計19_1!S68</f>
        <v>35.731261425959779</v>
      </c>
      <c r="E16" s="645">
        <f>家計19_1!T68</f>
        <v>7.8747714808043874</v>
      </c>
      <c r="F16" s="667">
        <f>家計19_1!U68</f>
        <v>7.9753199268738566</v>
      </c>
      <c r="G16" s="667">
        <f t="shared" si="0"/>
        <v>64.268738574040214</v>
      </c>
      <c r="H16" s="645">
        <f>家計19_1!R272</f>
        <v>100</v>
      </c>
      <c r="I16" s="610">
        <f>家計19_1!S272</f>
        <v>40.196078431372548</v>
      </c>
      <c r="J16" s="645">
        <f>家計19_1!T272</f>
        <v>12.241028486866444</v>
      </c>
      <c r="K16" s="656">
        <f>家計19_1!U272</f>
        <v>9.1056233814280443</v>
      </c>
    </row>
    <row r="17" spans="1:14" ht="15.75" customHeight="1">
      <c r="A17" s="21"/>
      <c r="B17" s="19" t="s">
        <v>2272</v>
      </c>
      <c r="C17" s="323">
        <f>家計19_1!R70</f>
        <v>100</v>
      </c>
      <c r="D17" s="606">
        <f>家計19_1!S70</f>
        <v>59.0964590964591</v>
      </c>
      <c r="E17" s="323">
        <f>家計19_1!T70</f>
        <v>16.992266992266991</v>
      </c>
      <c r="F17" s="667">
        <f>家計19_1!U70</f>
        <v>4.6601546601546602</v>
      </c>
      <c r="G17" s="667">
        <f t="shared" si="0"/>
        <v>40.9035409035409</v>
      </c>
      <c r="H17" s="323">
        <f>家計19_1!R274</f>
        <v>100</v>
      </c>
      <c r="I17" s="606">
        <f>家計19_1!S274</f>
        <v>60.709914320685435</v>
      </c>
      <c r="J17" s="323">
        <f>家計19_1!T274</f>
        <v>18.115055079559365</v>
      </c>
      <c r="K17" s="657">
        <f>家計19_1!U274</f>
        <v>5.0183598531211748</v>
      </c>
    </row>
    <row r="18" spans="1:14" ht="15.75" customHeight="1">
      <c r="A18" s="21"/>
      <c r="B18" s="19" t="s">
        <v>2273</v>
      </c>
      <c r="C18" s="323">
        <f>家計19_1!R72</f>
        <v>100</v>
      </c>
      <c r="D18" s="606">
        <f>家計19_1!S72</f>
        <v>21.8419565743805</v>
      </c>
      <c r="E18" s="323">
        <f>家計19_1!T72</f>
        <v>4.1488417144240861</v>
      </c>
      <c r="F18" s="667">
        <f>家計19_1!U72</f>
        <v>11.372992170473808</v>
      </c>
      <c r="G18" s="667">
        <f t="shared" si="0"/>
        <v>78.158043425619496</v>
      </c>
      <c r="H18" s="323">
        <f>家計19_1!R276</f>
        <v>100</v>
      </c>
      <c r="I18" s="606">
        <f>家計19_1!S276</f>
        <v>32.759556486004499</v>
      </c>
      <c r="J18" s="323">
        <f>家計19_1!T276</f>
        <v>12.762657982476544</v>
      </c>
      <c r="K18" s="657">
        <f>家計19_1!U276</f>
        <v>10.932775063968364</v>
      </c>
      <c r="N18" s="322" t="s">
        <v>2283</v>
      </c>
    </row>
    <row r="19" spans="1:14" ht="15.75" customHeight="1">
      <c r="A19" s="650">
        <v>10</v>
      </c>
      <c r="B19" s="651" t="s">
        <v>69</v>
      </c>
      <c r="C19" s="323">
        <f>家計19_1!R73</f>
        <v>100</v>
      </c>
      <c r="D19" s="606">
        <f>家計19_1!S73</f>
        <v>30.594669801137048</v>
      </c>
      <c r="E19" s="323">
        <f>家計19_1!T73</f>
        <v>2.103773358601003</v>
      </c>
      <c r="F19" s="667">
        <f>家計19_1!U73</f>
        <v>3.295991556120613</v>
      </c>
      <c r="G19" s="667">
        <f t="shared" si="0"/>
        <v>69.405330198862956</v>
      </c>
      <c r="H19" s="323">
        <f>家計19_1!R278</f>
        <v>100</v>
      </c>
      <c r="I19" s="606">
        <f>家計19_1!S278</f>
        <v>52.460233297985148</v>
      </c>
      <c r="J19" s="323">
        <f>家計19_1!T278</f>
        <v>6.9883351007423116</v>
      </c>
      <c r="K19" s="657">
        <f>家計19_1!U278</f>
        <v>5.5991516436903499</v>
      </c>
    </row>
    <row r="20" spans="1:14" ht="15.75" customHeight="1">
      <c r="A20" s="652"/>
      <c r="B20" s="653" t="s">
        <v>655</v>
      </c>
      <c r="C20" s="646">
        <f>家計19_1!R74</f>
        <v>100</v>
      </c>
      <c r="D20" s="611">
        <f>家計19_1!S74</f>
        <v>56.403656696547444</v>
      </c>
      <c r="E20" s="646">
        <f>家計19_1!T74</f>
        <v>3.8918966894470581</v>
      </c>
      <c r="F20" s="668">
        <f>家計19_1!U74</f>
        <v>5.9421318895890654</v>
      </c>
      <c r="G20" s="668">
        <f t="shared" si="0"/>
        <v>43.596343303452556</v>
      </c>
      <c r="H20" s="646">
        <f>家計19_1!R278</f>
        <v>100</v>
      </c>
      <c r="I20" s="611">
        <f>家計19_1!S278</f>
        <v>52.460233297985148</v>
      </c>
      <c r="J20" s="646">
        <f>家計19_1!T278</f>
        <v>6.9883351007423116</v>
      </c>
      <c r="K20" s="658">
        <f>家計19_1!U278</f>
        <v>5.5991516436903499</v>
      </c>
    </row>
    <row r="21" spans="1:14" ht="15.75" customHeight="1"/>
    <row r="22" spans="1:14" ht="15.75" customHeight="1"/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AC2AE-2BFD-4520-BADA-274A3ACC5316}">
  <dimension ref="A1:K65"/>
  <sheetViews>
    <sheetView workbookViewId="0">
      <selection sqref="A1:E11"/>
    </sheetView>
  </sheetViews>
  <sheetFormatPr defaultRowHeight="13"/>
  <cols>
    <col min="1" max="1" width="2.5" style="146" customWidth="1"/>
    <col min="2" max="2" width="18.75" style="146" customWidth="1"/>
    <col min="3" max="4" width="13.25" style="146" customWidth="1"/>
    <col min="5" max="5" width="28.33203125" style="146" customWidth="1"/>
    <col min="6" max="7" width="8.6640625" style="146"/>
    <col min="8" max="8" width="13" style="146" customWidth="1"/>
    <col min="9" max="9" width="12.33203125" style="146" customWidth="1"/>
    <col min="10" max="256" width="8.6640625" style="146"/>
    <col min="257" max="257" width="2.5" style="146" customWidth="1"/>
    <col min="258" max="258" width="18.25" style="146" customWidth="1"/>
    <col min="259" max="260" width="13.25" style="146" customWidth="1"/>
    <col min="261" max="261" width="28.33203125" style="146" customWidth="1"/>
    <col min="262" max="263" width="8.6640625" style="146"/>
    <col min="264" max="264" width="13" style="146" customWidth="1"/>
    <col min="265" max="265" width="12.33203125" style="146" customWidth="1"/>
    <col min="266" max="512" width="8.6640625" style="146"/>
    <col min="513" max="513" width="2.5" style="146" customWidth="1"/>
    <col min="514" max="514" width="18.25" style="146" customWidth="1"/>
    <col min="515" max="516" width="13.25" style="146" customWidth="1"/>
    <col min="517" max="517" width="28.33203125" style="146" customWidth="1"/>
    <col min="518" max="519" width="8.6640625" style="146"/>
    <col min="520" max="520" width="13" style="146" customWidth="1"/>
    <col min="521" max="521" width="12.33203125" style="146" customWidth="1"/>
    <col min="522" max="768" width="8.6640625" style="146"/>
    <col min="769" max="769" width="2.5" style="146" customWidth="1"/>
    <col min="770" max="770" width="18.25" style="146" customWidth="1"/>
    <col min="771" max="772" width="13.25" style="146" customWidth="1"/>
    <col min="773" max="773" width="28.33203125" style="146" customWidth="1"/>
    <col min="774" max="775" width="8.6640625" style="146"/>
    <col min="776" max="776" width="13" style="146" customWidth="1"/>
    <col min="777" max="777" width="12.33203125" style="146" customWidth="1"/>
    <col min="778" max="1024" width="8.6640625" style="146"/>
    <col min="1025" max="1025" width="2.5" style="146" customWidth="1"/>
    <col min="1026" max="1026" width="18.25" style="146" customWidth="1"/>
    <col min="1027" max="1028" width="13.25" style="146" customWidth="1"/>
    <col min="1029" max="1029" width="28.33203125" style="146" customWidth="1"/>
    <col min="1030" max="1031" width="8.6640625" style="146"/>
    <col min="1032" max="1032" width="13" style="146" customWidth="1"/>
    <col min="1033" max="1033" width="12.33203125" style="146" customWidth="1"/>
    <col min="1034" max="1280" width="8.6640625" style="146"/>
    <col min="1281" max="1281" width="2.5" style="146" customWidth="1"/>
    <col min="1282" max="1282" width="18.25" style="146" customWidth="1"/>
    <col min="1283" max="1284" width="13.25" style="146" customWidth="1"/>
    <col min="1285" max="1285" width="28.33203125" style="146" customWidth="1"/>
    <col min="1286" max="1287" width="8.6640625" style="146"/>
    <col min="1288" max="1288" width="13" style="146" customWidth="1"/>
    <col min="1289" max="1289" width="12.33203125" style="146" customWidth="1"/>
    <col min="1290" max="1536" width="8.6640625" style="146"/>
    <col min="1537" max="1537" width="2.5" style="146" customWidth="1"/>
    <col min="1538" max="1538" width="18.25" style="146" customWidth="1"/>
    <col min="1539" max="1540" width="13.25" style="146" customWidth="1"/>
    <col min="1541" max="1541" width="28.33203125" style="146" customWidth="1"/>
    <col min="1542" max="1543" width="8.6640625" style="146"/>
    <col min="1544" max="1544" width="13" style="146" customWidth="1"/>
    <col min="1545" max="1545" width="12.33203125" style="146" customWidth="1"/>
    <col min="1546" max="1792" width="8.6640625" style="146"/>
    <col min="1793" max="1793" width="2.5" style="146" customWidth="1"/>
    <col min="1794" max="1794" width="18.25" style="146" customWidth="1"/>
    <col min="1795" max="1796" width="13.25" style="146" customWidth="1"/>
    <col min="1797" max="1797" width="28.33203125" style="146" customWidth="1"/>
    <col min="1798" max="1799" width="8.6640625" style="146"/>
    <col min="1800" max="1800" width="13" style="146" customWidth="1"/>
    <col min="1801" max="1801" width="12.33203125" style="146" customWidth="1"/>
    <col min="1802" max="2048" width="8.6640625" style="146"/>
    <col min="2049" max="2049" width="2.5" style="146" customWidth="1"/>
    <col min="2050" max="2050" width="18.25" style="146" customWidth="1"/>
    <col min="2051" max="2052" width="13.25" style="146" customWidth="1"/>
    <col min="2053" max="2053" width="28.33203125" style="146" customWidth="1"/>
    <col min="2054" max="2055" width="8.6640625" style="146"/>
    <col min="2056" max="2056" width="13" style="146" customWidth="1"/>
    <col min="2057" max="2057" width="12.33203125" style="146" customWidth="1"/>
    <col min="2058" max="2304" width="8.6640625" style="146"/>
    <col min="2305" max="2305" width="2.5" style="146" customWidth="1"/>
    <col min="2306" max="2306" width="18.25" style="146" customWidth="1"/>
    <col min="2307" max="2308" width="13.25" style="146" customWidth="1"/>
    <col min="2309" max="2309" width="28.33203125" style="146" customWidth="1"/>
    <col min="2310" max="2311" width="8.6640625" style="146"/>
    <col min="2312" max="2312" width="13" style="146" customWidth="1"/>
    <col min="2313" max="2313" width="12.33203125" style="146" customWidth="1"/>
    <col min="2314" max="2560" width="8.6640625" style="146"/>
    <col min="2561" max="2561" width="2.5" style="146" customWidth="1"/>
    <col min="2562" max="2562" width="18.25" style="146" customWidth="1"/>
    <col min="2563" max="2564" width="13.25" style="146" customWidth="1"/>
    <col min="2565" max="2565" width="28.33203125" style="146" customWidth="1"/>
    <col min="2566" max="2567" width="8.6640625" style="146"/>
    <col min="2568" max="2568" width="13" style="146" customWidth="1"/>
    <col min="2569" max="2569" width="12.33203125" style="146" customWidth="1"/>
    <col min="2570" max="2816" width="8.6640625" style="146"/>
    <col min="2817" max="2817" width="2.5" style="146" customWidth="1"/>
    <col min="2818" max="2818" width="18.25" style="146" customWidth="1"/>
    <col min="2819" max="2820" width="13.25" style="146" customWidth="1"/>
    <col min="2821" max="2821" width="28.33203125" style="146" customWidth="1"/>
    <col min="2822" max="2823" width="8.6640625" style="146"/>
    <col min="2824" max="2824" width="13" style="146" customWidth="1"/>
    <col min="2825" max="2825" width="12.33203125" style="146" customWidth="1"/>
    <col min="2826" max="3072" width="8.6640625" style="146"/>
    <col min="3073" max="3073" width="2.5" style="146" customWidth="1"/>
    <col min="3074" max="3074" width="18.25" style="146" customWidth="1"/>
    <col min="3075" max="3076" width="13.25" style="146" customWidth="1"/>
    <col min="3077" max="3077" width="28.33203125" style="146" customWidth="1"/>
    <col min="3078" max="3079" width="8.6640625" style="146"/>
    <col min="3080" max="3080" width="13" style="146" customWidth="1"/>
    <col min="3081" max="3081" width="12.33203125" style="146" customWidth="1"/>
    <col min="3082" max="3328" width="8.6640625" style="146"/>
    <col min="3329" max="3329" width="2.5" style="146" customWidth="1"/>
    <col min="3330" max="3330" width="18.25" style="146" customWidth="1"/>
    <col min="3331" max="3332" width="13.25" style="146" customWidth="1"/>
    <col min="3333" max="3333" width="28.33203125" style="146" customWidth="1"/>
    <col min="3334" max="3335" width="8.6640625" style="146"/>
    <col min="3336" max="3336" width="13" style="146" customWidth="1"/>
    <col min="3337" max="3337" width="12.33203125" style="146" customWidth="1"/>
    <col min="3338" max="3584" width="8.6640625" style="146"/>
    <col min="3585" max="3585" width="2.5" style="146" customWidth="1"/>
    <col min="3586" max="3586" width="18.25" style="146" customWidth="1"/>
    <col min="3587" max="3588" width="13.25" style="146" customWidth="1"/>
    <col min="3589" max="3589" width="28.33203125" style="146" customWidth="1"/>
    <col min="3590" max="3591" width="8.6640625" style="146"/>
    <col min="3592" max="3592" width="13" style="146" customWidth="1"/>
    <col min="3593" max="3593" width="12.33203125" style="146" customWidth="1"/>
    <col min="3594" max="3840" width="8.6640625" style="146"/>
    <col min="3841" max="3841" width="2.5" style="146" customWidth="1"/>
    <col min="3842" max="3842" width="18.25" style="146" customWidth="1"/>
    <col min="3843" max="3844" width="13.25" style="146" customWidth="1"/>
    <col min="3845" max="3845" width="28.33203125" style="146" customWidth="1"/>
    <col min="3846" max="3847" width="8.6640625" style="146"/>
    <col min="3848" max="3848" width="13" style="146" customWidth="1"/>
    <col min="3849" max="3849" width="12.33203125" style="146" customWidth="1"/>
    <col min="3850" max="4096" width="8.6640625" style="146"/>
    <col min="4097" max="4097" width="2.5" style="146" customWidth="1"/>
    <col min="4098" max="4098" width="18.25" style="146" customWidth="1"/>
    <col min="4099" max="4100" width="13.25" style="146" customWidth="1"/>
    <col min="4101" max="4101" width="28.33203125" style="146" customWidth="1"/>
    <col min="4102" max="4103" width="8.6640625" style="146"/>
    <col min="4104" max="4104" width="13" style="146" customWidth="1"/>
    <col min="4105" max="4105" width="12.33203125" style="146" customWidth="1"/>
    <col min="4106" max="4352" width="8.6640625" style="146"/>
    <col min="4353" max="4353" width="2.5" style="146" customWidth="1"/>
    <col min="4354" max="4354" width="18.25" style="146" customWidth="1"/>
    <col min="4355" max="4356" width="13.25" style="146" customWidth="1"/>
    <col min="4357" max="4357" width="28.33203125" style="146" customWidth="1"/>
    <col min="4358" max="4359" width="8.6640625" style="146"/>
    <col min="4360" max="4360" width="13" style="146" customWidth="1"/>
    <col min="4361" max="4361" width="12.33203125" style="146" customWidth="1"/>
    <col min="4362" max="4608" width="8.6640625" style="146"/>
    <col min="4609" max="4609" width="2.5" style="146" customWidth="1"/>
    <col min="4610" max="4610" width="18.25" style="146" customWidth="1"/>
    <col min="4611" max="4612" width="13.25" style="146" customWidth="1"/>
    <col min="4613" max="4613" width="28.33203125" style="146" customWidth="1"/>
    <col min="4614" max="4615" width="8.6640625" style="146"/>
    <col min="4616" max="4616" width="13" style="146" customWidth="1"/>
    <col min="4617" max="4617" width="12.33203125" style="146" customWidth="1"/>
    <col min="4618" max="4864" width="8.6640625" style="146"/>
    <col min="4865" max="4865" width="2.5" style="146" customWidth="1"/>
    <col min="4866" max="4866" width="18.25" style="146" customWidth="1"/>
    <col min="4867" max="4868" width="13.25" style="146" customWidth="1"/>
    <col min="4869" max="4869" width="28.33203125" style="146" customWidth="1"/>
    <col min="4870" max="4871" width="8.6640625" style="146"/>
    <col min="4872" max="4872" width="13" style="146" customWidth="1"/>
    <col min="4873" max="4873" width="12.33203125" style="146" customWidth="1"/>
    <col min="4874" max="5120" width="8.6640625" style="146"/>
    <col min="5121" max="5121" width="2.5" style="146" customWidth="1"/>
    <col min="5122" max="5122" width="18.25" style="146" customWidth="1"/>
    <col min="5123" max="5124" width="13.25" style="146" customWidth="1"/>
    <col min="5125" max="5125" width="28.33203125" style="146" customWidth="1"/>
    <col min="5126" max="5127" width="8.6640625" style="146"/>
    <col min="5128" max="5128" width="13" style="146" customWidth="1"/>
    <col min="5129" max="5129" width="12.33203125" style="146" customWidth="1"/>
    <col min="5130" max="5376" width="8.6640625" style="146"/>
    <col min="5377" max="5377" width="2.5" style="146" customWidth="1"/>
    <col min="5378" max="5378" width="18.25" style="146" customWidth="1"/>
    <col min="5379" max="5380" width="13.25" style="146" customWidth="1"/>
    <col min="5381" max="5381" width="28.33203125" style="146" customWidth="1"/>
    <col min="5382" max="5383" width="8.6640625" style="146"/>
    <col min="5384" max="5384" width="13" style="146" customWidth="1"/>
    <col min="5385" max="5385" width="12.33203125" style="146" customWidth="1"/>
    <col min="5386" max="5632" width="8.6640625" style="146"/>
    <col min="5633" max="5633" width="2.5" style="146" customWidth="1"/>
    <col min="5634" max="5634" width="18.25" style="146" customWidth="1"/>
    <col min="5635" max="5636" width="13.25" style="146" customWidth="1"/>
    <col min="5637" max="5637" width="28.33203125" style="146" customWidth="1"/>
    <col min="5638" max="5639" width="8.6640625" style="146"/>
    <col min="5640" max="5640" width="13" style="146" customWidth="1"/>
    <col min="5641" max="5641" width="12.33203125" style="146" customWidth="1"/>
    <col min="5642" max="5888" width="8.6640625" style="146"/>
    <col min="5889" max="5889" width="2.5" style="146" customWidth="1"/>
    <col min="5890" max="5890" width="18.25" style="146" customWidth="1"/>
    <col min="5891" max="5892" width="13.25" style="146" customWidth="1"/>
    <col min="5893" max="5893" width="28.33203125" style="146" customWidth="1"/>
    <col min="5894" max="5895" width="8.6640625" style="146"/>
    <col min="5896" max="5896" width="13" style="146" customWidth="1"/>
    <col min="5897" max="5897" width="12.33203125" style="146" customWidth="1"/>
    <col min="5898" max="6144" width="8.6640625" style="146"/>
    <col min="6145" max="6145" width="2.5" style="146" customWidth="1"/>
    <col min="6146" max="6146" width="18.25" style="146" customWidth="1"/>
    <col min="6147" max="6148" width="13.25" style="146" customWidth="1"/>
    <col min="6149" max="6149" width="28.33203125" style="146" customWidth="1"/>
    <col min="6150" max="6151" width="8.6640625" style="146"/>
    <col min="6152" max="6152" width="13" style="146" customWidth="1"/>
    <col min="6153" max="6153" width="12.33203125" style="146" customWidth="1"/>
    <col min="6154" max="6400" width="8.6640625" style="146"/>
    <col min="6401" max="6401" width="2.5" style="146" customWidth="1"/>
    <col min="6402" max="6402" width="18.25" style="146" customWidth="1"/>
    <col min="6403" max="6404" width="13.25" style="146" customWidth="1"/>
    <col min="6405" max="6405" width="28.33203125" style="146" customWidth="1"/>
    <col min="6406" max="6407" width="8.6640625" style="146"/>
    <col min="6408" max="6408" width="13" style="146" customWidth="1"/>
    <col min="6409" max="6409" width="12.33203125" style="146" customWidth="1"/>
    <col min="6410" max="6656" width="8.6640625" style="146"/>
    <col min="6657" max="6657" width="2.5" style="146" customWidth="1"/>
    <col min="6658" max="6658" width="18.25" style="146" customWidth="1"/>
    <col min="6659" max="6660" width="13.25" style="146" customWidth="1"/>
    <col min="6661" max="6661" width="28.33203125" style="146" customWidth="1"/>
    <col min="6662" max="6663" width="8.6640625" style="146"/>
    <col min="6664" max="6664" width="13" style="146" customWidth="1"/>
    <col min="6665" max="6665" width="12.33203125" style="146" customWidth="1"/>
    <col min="6666" max="6912" width="8.6640625" style="146"/>
    <col min="6913" max="6913" width="2.5" style="146" customWidth="1"/>
    <col min="6914" max="6914" width="18.25" style="146" customWidth="1"/>
    <col min="6915" max="6916" width="13.25" style="146" customWidth="1"/>
    <col min="6917" max="6917" width="28.33203125" style="146" customWidth="1"/>
    <col min="6918" max="6919" width="8.6640625" style="146"/>
    <col min="6920" max="6920" width="13" style="146" customWidth="1"/>
    <col min="6921" max="6921" width="12.33203125" style="146" customWidth="1"/>
    <col min="6922" max="7168" width="8.6640625" style="146"/>
    <col min="7169" max="7169" width="2.5" style="146" customWidth="1"/>
    <col min="7170" max="7170" width="18.25" style="146" customWidth="1"/>
    <col min="7171" max="7172" width="13.25" style="146" customWidth="1"/>
    <col min="7173" max="7173" width="28.33203125" style="146" customWidth="1"/>
    <col min="7174" max="7175" width="8.6640625" style="146"/>
    <col min="7176" max="7176" width="13" style="146" customWidth="1"/>
    <col min="7177" max="7177" width="12.33203125" style="146" customWidth="1"/>
    <col min="7178" max="7424" width="8.6640625" style="146"/>
    <col min="7425" max="7425" width="2.5" style="146" customWidth="1"/>
    <col min="7426" max="7426" width="18.25" style="146" customWidth="1"/>
    <col min="7427" max="7428" width="13.25" style="146" customWidth="1"/>
    <col min="7429" max="7429" width="28.33203125" style="146" customWidth="1"/>
    <col min="7430" max="7431" width="8.6640625" style="146"/>
    <col min="7432" max="7432" width="13" style="146" customWidth="1"/>
    <col min="7433" max="7433" width="12.33203125" style="146" customWidth="1"/>
    <col min="7434" max="7680" width="8.6640625" style="146"/>
    <col min="7681" max="7681" width="2.5" style="146" customWidth="1"/>
    <col min="7682" max="7682" width="18.25" style="146" customWidth="1"/>
    <col min="7683" max="7684" width="13.25" style="146" customWidth="1"/>
    <col min="7685" max="7685" width="28.33203125" style="146" customWidth="1"/>
    <col min="7686" max="7687" width="8.6640625" style="146"/>
    <col min="7688" max="7688" width="13" style="146" customWidth="1"/>
    <col min="7689" max="7689" width="12.33203125" style="146" customWidth="1"/>
    <col min="7690" max="7936" width="8.6640625" style="146"/>
    <col min="7937" max="7937" width="2.5" style="146" customWidth="1"/>
    <col min="7938" max="7938" width="18.25" style="146" customWidth="1"/>
    <col min="7939" max="7940" width="13.25" style="146" customWidth="1"/>
    <col min="7941" max="7941" width="28.33203125" style="146" customWidth="1"/>
    <col min="7942" max="7943" width="8.6640625" style="146"/>
    <col min="7944" max="7944" width="13" style="146" customWidth="1"/>
    <col min="7945" max="7945" width="12.33203125" style="146" customWidth="1"/>
    <col min="7946" max="8192" width="8.6640625" style="146"/>
    <col min="8193" max="8193" width="2.5" style="146" customWidth="1"/>
    <col min="8194" max="8194" width="18.25" style="146" customWidth="1"/>
    <col min="8195" max="8196" width="13.25" style="146" customWidth="1"/>
    <col min="8197" max="8197" width="28.33203125" style="146" customWidth="1"/>
    <col min="8198" max="8199" width="8.6640625" style="146"/>
    <col min="8200" max="8200" width="13" style="146" customWidth="1"/>
    <col min="8201" max="8201" width="12.33203125" style="146" customWidth="1"/>
    <col min="8202" max="8448" width="8.6640625" style="146"/>
    <col min="8449" max="8449" width="2.5" style="146" customWidth="1"/>
    <col min="8450" max="8450" width="18.25" style="146" customWidth="1"/>
    <col min="8451" max="8452" width="13.25" style="146" customWidth="1"/>
    <col min="8453" max="8453" width="28.33203125" style="146" customWidth="1"/>
    <col min="8454" max="8455" width="8.6640625" style="146"/>
    <col min="8456" max="8456" width="13" style="146" customWidth="1"/>
    <col min="8457" max="8457" width="12.33203125" style="146" customWidth="1"/>
    <col min="8458" max="8704" width="8.6640625" style="146"/>
    <col min="8705" max="8705" width="2.5" style="146" customWidth="1"/>
    <col min="8706" max="8706" width="18.25" style="146" customWidth="1"/>
    <col min="8707" max="8708" width="13.25" style="146" customWidth="1"/>
    <col min="8709" max="8709" width="28.33203125" style="146" customWidth="1"/>
    <col min="8710" max="8711" width="8.6640625" style="146"/>
    <col min="8712" max="8712" width="13" style="146" customWidth="1"/>
    <col min="8713" max="8713" width="12.33203125" style="146" customWidth="1"/>
    <col min="8714" max="8960" width="8.6640625" style="146"/>
    <col min="8961" max="8961" width="2.5" style="146" customWidth="1"/>
    <col min="8962" max="8962" width="18.25" style="146" customWidth="1"/>
    <col min="8963" max="8964" width="13.25" style="146" customWidth="1"/>
    <col min="8965" max="8965" width="28.33203125" style="146" customWidth="1"/>
    <col min="8966" max="8967" width="8.6640625" style="146"/>
    <col min="8968" max="8968" width="13" style="146" customWidth="1"/>
    <col min="8969" max="8969" width="12.33203125" style="146" customWidth="1"/>
    <col min="8970" max="9216" width="8.6640625" style="146"/>
    <col min="9217" max="9217" width="2.5" style="146" customWidth="1"/>
    <col min="9218" max="9218" width="18.25" style="146" customWidth="1"/>
    <col min="9219" max="9220" width="13.25" style="146" customWidth="1"/>
    <col min="9221" max="9221" width="28.33203125" style="146" customWidth="1"/>
    <col min="9222" max="9223" width="8.6640625" style="146"/>
    <col min="9224" max="9224" width="13" style="146" customWidth="1"/>
    <col min="9225" max="9225" width="12.33203125" style="146" customWidth="1"/>
    <col min="9226" max="9472" width="8.6640625" style="146"/>
    <col min="9473" max="9473" width="2.5" style="146" customWidth="1"/>
    <col min="9474" max="9474" width="18.25" style="146" customWidth="1"/>
    <col min="9475" max="9476" width="13.25" style="146" customWidth="1"/>
    <col min="9477" max="9477" width="28.33203125" style="146" customWidth="1"/>
    <col min="9478" max="9479" width="8.6640625" style="146"/>
    <col min="9480" max="9480" width="13" style="146" customWidth="1"/>
    <col min="9481" max="9481" width="12.33203125" style="146" customWidth="1"/>
    <col min="9482" max="9728" width="8.6640625" style="146"/>
    <col min="9729" max="9729" width="2.5" style="146" customWidth="1"/>
    <col min="9730" max="9730" width="18.25" style="146" customWidth="1"/>
    <col min="9731" max="9732" width="13.25" style="146" customWidth="1"/>
    <col min="9733" max="9733" width="28.33203125" style="146" customWidth="1"/>
    <col min="9734" max="9735" width="8.6640625" style="146"/>
    <col min="9736" max="9736" width="13" style="146" customWidth="1"/>
    <col min="9737" max="9737" width="12.33203125" style="146" customWidth="1"/>
    <col min="9738" max="9984" width="8.6640625" style="146"/>
    <col min="9985" max="9985" width="2.5" style="146" customWidth="1"/>
    <col min="9986" max="9986" width="18.25" style="146" customWidth="1"/>
    <col min="9987" max="9988" width="13.25" style="146" customWidth="1"/>
    <col min="9989" max="9989" width="28.33203125" style="146" customWidth="1"/>
    <col min="9990" max="9991" width="8.6640625" style="146"/>
    <col min="9992" max="9992" width="13" style="146" customWidth="1"/>
    <col min="9993" max="9993" width="12.33203125" style="146" customWidth="1"/>
    <col min="9994" max="10240" width="8.6640625" style="146"/>
    <col min="10241" max="10241" width="2.5" style="146" customWidth="1"/>
    <col min="10242" max="10242" width="18.25" style="146" customWidth="1"/>
    <col min="10243" max="10244" width="13.25" style="146" customWidth="1"/>
    <col min="10245" max="10245" width="28.33203125" style="146" customWidth="1"/>
    <col min="10246" max="10247" width="8.6640625" style="146"/>
    <col min="10248" max="10248" width="13" style="146" customWidth="1"/>
    <col min="10249" max="10249" width="12.33203125" style="146" customWidth="1"/>
    <col min="10250" max="10496" width="8.6640625" style="146"/>
    <col min="10497" max="10497" width="2.5" style="146" customWidth="1"/>
    <col min="10498" max="10498" width="18.25" style="146" customWidth="1"/>
    <col min="10499" max="10500" width="13.25" style="146" customWidth="1"/>
    <col min="10501" max="10501" width="28.33203125" style="146" customWidth="1"/>
    <col min="10502" max="10503" width="8.6640625" style="146"/>
    <col min="10504" max="10504" width="13" style="146" customWidth="1"/>
    <col min="10505" max="10505" width="12.33203125" style="146" customWidth="1"/>
    <col min="10506" max="10752" width="8.6640625" style="146"/>
    <col min="10753" max="10753" width="2.5" style="146" customWidth="1"/>
    <col min="10754" max="10754" width="18.25" style="146" customWidth="1"/>
    <col min="10755" max="10756" width="13.25" style="146" customWidth="1"/>
    <col min="10757" max="10757" width="28.33203125" style="146" customWidth="1"/>
    <col min="10758" max="10759" width="8.6640625" style="146"/>
    <col min="10760" max="10760" width="13" style="146" customWidth="1"/>
    <col min="10761" max="10761" width="12.33203125" style="146" customWidth="1"/>
    <col min="10762" max="11008" width="8.6640625" style="146"/>
    <col min="11009" max="11009" width="2.5" style="146" customWidth="1"/>
    <col min="11010" max="11010" width="18.25" style="146" customWidth="1"/>
    <col min="11011" max="11012" width="13.25" style="146" customWidth="1"/>
    <col min="11013" max="11013" width="28.33203125" style="146" customWidth="1"/>
    <col min="11014" max="11015" width="8.6640625" style="146"/>
    <col min="11016" max="11016" width="13" style="146" customWidth="1"/>
    <col min="11017" max="11017" width="12.33203125" style="146" customWidth="1"/>
    <col min="11018" max="11264" width="8.6640625" style="146"/>
    <col min="11265" max="11265" width="2.5" style="146" customWidth="1"/>
    <col min="11266" max="11266" width="18.25" style="146" customWidth="1"/>
    <col min="11267" max="11268" width="13.25" style="146" customWidth="1"/>
    <col min="11269" max="11269" width="28.33203125" style="146" customWidth="1"/>
    <col min="11270" max="11271" width="8.6640625" style="146"/>
    <col min="11272" max="11272" width="13" style="146" customWidth="1"/>
    <col min="11273" max="11273" width="12.33203125" style="146" customWidth="1"/>
    <col min="11274" max="11520" width="8.6640625" style="146"/>
    <col min="11521" max="11521" width="2.5" style="146" customWidth="1"/>
    <col min="11522" max="11522" width="18.25" style="146" customWidth="1"/>
    <col min="11523" max="11524" width="13.25" style="146" customWidth="1"/>
    <col min="11525" max="11525" width="28.33203125" style="146" customWidth="1"/>
    <col min="11526" max="11527" width="8.6640625" style="146"/>
    <col min="11528" max="11528" width="13" style="146" customWidth="1"/>
    <col min="11529" max="11529" width="12.33203125" style="146" customWidth="1"/>
    <col min="11530" max="11776" width="8.6640625" style="146"/>
    <col min="11777" max="11777" width="2.5" style="146" customWidth="1"/>
    <col min="11778" max="11778" width="18.25" style="146" customWidth="1"/>
    <col min="11779" max="11780" width="13.25" style="146" customWidth="1"/>
    <col min="11781" max="11781" width="28.33203125" style="146" customWidth="1"/>
    <col min="11782" max="11783" width="8.6640625" style="146"/>
    <col min="11784" max="11784" width="13" style="146" customWidth="1"/>
    <col min="11785" max="11785" width="12.33203125" style="146" customWidth="1"/>
    <col min="11786" max="12032" width="8.6640625" style="146"/>
    <col min="12033" max="12033" width="2.5" style="146" customWidth="1"/>
    <col min="12034" max="12034" width="18.25" style="146" customWidth="1"/>
    <col min="12035" max="12036" width="13.25" style="146" customWidth="1"/>
    <col min="12037" max="12037" width="28.33203125" style="146" customWidth="1"/>
    <col min="12038" max="12039" width="8.6640625" style="146"/>
    <col min="12040" max="12040" width="13" style="146" customWidth="1"/>
    <col min="12041" max="12041" width="12.33203125" style="146" customWidth="1"/>
    <col min="12042" max="12288" width="8.6640625" style="146"/>
    <col min="12289" max="12289" width="2.5" style="146" customWidth="1"/>
    <col min="12290" max="12290" width="18.25" style="146" customWidth="1"/>
    <col min="12291" max="12292" width="13.25" style="146" customWidth="1"/>
    <col min="12293" max="12293" width="28.33203125" style="146" customWidth="1"/>
    <col min="12294" max="12295" width="8.6640625" style="146"/>
    <col min="12296" max="12296" width="13" style="146" customWidth="1"/>
    <col min="12297" max="12297" width="12.33203125" style="146" customWidth="1"/>
    <col min="12298" max="12544" width="8.6640625" style="146"/>
    <col min="12545" max="12545" width="2.5" style="146" customWidth="1"/>
    <col min="12546" max="12546" width="18.25" style="146" customWidth="1"/>
    <col min="12547" max="12548" width="13.25" style="146" customWidth="1"/>
    <col min="12549" max="12549" width="28.33203125" style="146" customWidth="1"/>
    <col min="12550" max="12551" width="8.6640625" style="146"/>
    <col min="12552" max="12552" width="13" style="146" customWidth="1"/>
    <col min="12553" max="12553" width="12.33203125" style="146" customWidth="1"/>
    <col min="12554" max="12800" width="8.6640625" style="146"/>
    <col min="12801" max="12801" width="2.5" style="146" customWidth="1"/>
    <col min="12802" max="12802" width="18.25" style="146" customWidth="1"/>
    <col min="12803" max="12804" width="13.25" style="146" customWidth="1"/>
    <col min="12805" max="12805" width="28.33203125" style="146" customWidth="1"/>
    <col min="12806" max="12807" width="8.6640625" style="146"/>
    <col min="12808" max="12808" width="13" style="146" customWidth="1"/>
    <col min="12809" max="12809" width="12.33203125" style="146" customWidth="1"/>
    <col min="12810" max="13056" width="8.6640625" style="146"/>
    <col min="13057" max="13057" width="2.5" style="146" customWidth="1"/>
    <col min="13058" max="13058" width="18.25" style="146" customWidth="1"/>
    <col min="13059" max="13060" width="13.25" style="146" customWidth="1"/>
    <col min="13061" max="13061" width="28.33203125" style="146" customWidth="1"/>
    <col min="13062" max="13063" width="8.6640625" style="146"/>
    <col min="13064" max="13064" width="13" style="146" customWidth="1"/>
    <col min="13065" max="13065" width="12.33203125" style="146" customWidth="1"/>
    <col min="13066" max="13312" width="8.6640625" style="146"/>
    <col min="13313" max="13313" width="2.5" style="146" customWidth="1"/>
    <col min="13314" max="13314" width="18.25" style="146" customWidth="1"/>
    <col min="13315" max="13316" width="13.25" style="146" customWidth="1"/>
    <col min="13317" max="13317" width="28.33203125" style="146" customWidth="1"/>
    <col min="13318" max="13319" width="8.6640625" style="146"/>
    <col min="13320" max="13320" width="13" style="146" customWidth="1"/>
    <col min="13321" max="13321" width="12.33203125" style="146" customWidth="1"/>
    <col min="13322" max="13568" width="8.6640625" style="146"/>
    <col min="13569" max="13569" width="2.5" style="146" customWidth="1"/>
    <col min="13570" max="13570" width="18.25" style="146" customWidth="1"/>
    <col min="13571" max="13572" width="13.25" style="146" customWidth="1"/>
    <col min="13573" max="13573" width="28.33203125" style="146" customWidth="1"/>
    <col min="13574" max="13575" width="8.6640625" style="146"/>
    <col min="13576" max="13576" width="13" style="146" customWidth="1"/>
    <col min="13577" max="13577" width="12.33203125" style="146" customWidth="1"/>
    <col min="13578" max="13824" width="8.6640625" style="146"/>
    <col min="13825" max="13825" width="2.5" style="146" customWidth="1"/>
    <col min="13826" max="13826" width="18.25" style="146" customWidth="1"/>
    <col min="13827" max="13828" width="13.25" style="146" customWidth="1"/>
    <col min="13829" max="13829" width="28.33203125" style="146" customWidth="1"/>
    <col min="13830" max="13831" width="8.6640625" style="146"/>
    <col min="13832" max="13832" width="13" style="146" customWidth="1"/>
    <col min="13833" max="13833" width="12.33203125" style="146" customWidth="1"/>
    <col min="13834" max="14080" width="8.6640625" style="146"/>
    <col min="14081" max="14081" width="2.5" style="146" customWidth="1"/>
    <col min="14082" max="14082" width="18.25" style="146" customWidth="1"/>
    <col min="14083" max="14084" width="13.25" style="146" customWidth="1"/>
    <col min="14085" max="14085" width="28.33203125" style="146" customWidth="1"/>
    <col min="14086" max="14087" width="8.6640625" style="146"/>
    <col min="14088" max="14088" width="13" style="146" customWidth="1"/>
    <col min="14089" max="14089" width="12.33203125" style="146" customWidth="1"/>
    <col min="14090" max="14336" width="8.6640625" style="146"/>
    <col min="14337" max="14337" width="2.5" style="146" customWidth="1"/>
    <col min="14338" max="14338" width="18.25" style="146" customWidth="1"/>
    <col min="14339" max="14340" width="13.25" style="146" customWidth="1"/>
    <col min="14341" max="14341" width="28.33203125" style="146" customWidth="1"/>
    <col min="14342" max="14343" width="8.6640625" style="146"/>
    <col min="14344" max="14344" width="13" style="146" customWidth="1"/>
    <col min="14345" max="14345" width="12.33203125" style="146" customWidth="1"/>
    <col min="14346" max="14592" width="8.6640625" style="146"/>
    <col min="14593" max="14593" width="2.5" style="146" customWidth="1"/>
    <col min="14594" max="14594" width="18.25" style="146" customWidth="1"/>
    <col min="14595" max="14596" width="13.25" style="146" customWidth="1"/>
    <col min="14597" max="14597" width="28.33203125" style="146" customWidth="1"/>
    <col min="14598" max="14599" width="8.6640625" style="146"/>
    <col min="14600" max="14600" width="13" style="146" customWidth="1"/>
    <col min="14601" max="14601" width="12.33203125" style="146" customWidth="1"/>
    <col min="14602" max="14848" width="8.6640625" style="146"/>
    <col min="14849" max="14849" width="2.5" style="146" customWidth="1"/>
    <col min="14850" max="14850" width="18.25" style="146" customWidth="1"/>
    <col min="14851" max="14852" width="13.25" style="146" customWidth="1"/>
    <col min="14853" max="14853" width="28.33203125" style="146" customWidth="1"/>
    <col min="14854" max="14855" width="8.6640625" style="146"/>
    <col min="14856" max="14856" width="13" style="146" customWidth="1"/>
    <col min="14857" max="14857" width="12.33203125" style="146" customWidth="1"/>
    <col min="14858" max="15104" width="8.6640625" style="146"/>
    <col min="15105" max="15105" width="2.5" style="146" customWidth="1"/>
    <col min="15106" max="15106" width="18.25" style="146" customWidth="1"/>
    <col min="15107" max="15108" width="13.25" style="146" customWidth="1"/>
    <col min="15109" max="15109" width="28.33203125" style="146" customWidth="1"/>
    <col min="15110" max="15111" width="8.6640625" style="146"/>
    <col min="15112" max="15112" width="13" style="146" customWidth="1"/>
    <col min="15113" max="15113" width="12.33203125" style="146" customWidth="1"/>
    <col min="15114" max="15360" width="8.6640625" style="146"/>
    <col min="15361" max="15361" width="2.5" style="146" customWidth="1"/>
    <col min="15362" max="15362" width="18.25" style="146" customWidth="1"/>
    <col min="15363" max="15364" width="13.25" style="146" customWidth="1"/>
    <col min="15365" max="15365" width="28.33203125" style="146" customWidth="1"/>
    <col min="15366" max="15367" width="8.6640625" style="146"/>
    <col min="15368" max="15368" width="13" style="146" customWidth="1"/>
    <col min="15369" max="15369" width="12.33203125" style="146" customWidth="1"/>
    <col min="15370" max="15616" width="8.6640625" style="146"/>
    <col min="15617" max="15617" width="2.5" style="146" customWidth="1"/>
    <col min="15618" max="15618" width="18.25" style="146" customWidth="1"/>
    <col min="15619" max="15620" width="13.25" style="146" customWidth="1"/>
    <col min="15621" max="15621" width="28.33203125" style="146" customWidth="1"/>
    <col min="15622" max="15623" width="8.6640625" style="146"/>
    <col min="15624" max="15624" width="13" style="146" customWidth="1"/>
    <col min="15625" max="15625" width="12.33203125" style="146" customWidth="1"/>
    <col min="15626" max="15872" width="8.6640625" style="146"/>
    <col min="15873" max="15873" width="2.5" style="146" customWidth="1"/>
    <col min="15874" max="15874" width="18.25" style="146" customWidth="1"/>
    <col min="15875" max="15876" width="13.25" style="146" customWidth="1"/>
    <col min="15877" max="15877" width="28.33203125" style="146" customWidth="1"/>
    <col min="15878" max="15879" width="8.6640625" style="146"/>
    <col min="15880" max="15880" width="13" style="146" customWidth="1"/>
    <col min="15881" max="15881" width="12.33203125" style="146" customWidth="1"/>
    <col min="15882" max="16128" width="8.6640625" style="146"/>
    <col min="16129" max="16129" width="2.5" style="146" customWidth="1"/>
    <col min="16130" max="16130" width="18.25" style="146" customWidth="1"/>
    <col min="16131" max="16132" width="13.25" style="146" customWidth="1"/>
    <col min="16133" max="16133" width="28.33203125" style="146" customWidth="1"/>
    <col min="16134" max="16135" width="8.6640625" style="146"/>
    <col min="16136" max="16136" width="13" style="146" customWidth="1"/>
    <col min="16137" max="16137" width="12.33203125" style="146" customWidth="1"/>
    <col min="16138" max="16384" width="8.6640625" style="146"/>
  </cols>
  <sheetData>
    <row r="1" spans="1:11" ht="13.5" thickBot="1">
      <c r="A1" s="138" t="s">
        <v>2587</v>
      </c>
      <c r="B1" s="518"/>
      <c r="C1" s="518"/>
      <c r="D1" s="518"/>
      <c r="E1" s="519" t="s">
        <v>162</v>
      </c>
      <c r="F1" s="518"/>
      <c r="H1" s="139" t="s">
        <v>2420</v>
      </c>
      <c r="K1" s="146" t="s">
        <v>163</v>
      </c>
    </row>
    <row r="2" spans="1:11" ht="13.5" thickBot="1">
      <c r="A2" s="520"/>
      <c r="B2" s="521" t="s">
        <v>164</v>
      </c>
      <c r="C2" s="522" t="s">
        <v>165</v>
      </c>
      <c r="D2" s="523" t="s">
        <v>166</v>
      </c>
      <c r="E2" s="524" t="s">
        <v>167</v>
      </c>
      <c r="H2" s="146" t="s">
        <v>168</v>
      </c>
      <c r="I2" s="514" t="s">
        <v>169</v>
      </c>
    </row>
    <row r="3" spans="1:11" ht="18" customHeight="1">
      <c r="A3" s="525"/>
      <c r="B3" s="526" t="s">
        <v>170</v>
      </c>
      <c r="C3" s="1022">
        <f>兵庫県39_1!C42/100</f>
        <v>8.1312176101133051</v>
      </c>
      <c r="D3" s="1023">
        <f>尼崎市40_1!C43/100</f>
        <v>7.4686528928398381</v>
      </c>
      <c r="E3" s="527" t="s">
        <v>171</v>
      </c>
      <c r="H3" s="739" t="s">
        <v>172</v>
      </c>
      <c r="I3" s="760">
        <v>21210565</v>
      </c>
    </row>
    <row r="4" spans="1:11" ht="18" customHeight="1">
      <c r="A4" s="525"/>
      <c r="B4" s="528" t="s">
        <v>173</v>
      </c>
      <c r="C4" s="1024">
        <f>[3]部門別まとめ!J12/100</f>
        <v>5.6477994378716723</v>
      </c>
      <c r="D4" s="1025">
        <f>[4]部門別まとめ!J12/100</f>
        <v>5.647799437871674</v>
      </c>
      <c r="E4" s="529" t="s">
        <v>174</v>
      </c>
      <c r="H4" s="146" t="s">
        <v>175</v>
      </c>
      <c r="I4" s="514">
        <v>6807400</v>
      </c>
    </row>
    <row r="5" spans="1:11" ht="18" customHeight="1">
      <c r="A5" s="525"/>
      <c r="B5" s="530" t="s">
        <v>176</v>
      </c>
      <c r="C5" s="1024">
        <f>[3]部門別まとめ!J13/100</f>
        <v>1.5097575527384337</v>
      </c>
      <c r="D5" s="1025">
        <f>[4]部門別まとめ!J13/100</f>
        <v>0.83682801943037222</v>
      </c>
      <c r="E5" s="529" t="s">
        <v>177</v>
      </c>
      <c r="H5" s="146" t="s">
        <v>2374</v>
      </c>
      <c r="I5" s="514">
        <v>3476433</v>
      </c>
    </row>
    <row r="6" spans="1:11" ht="18" customHeight="1">
      <c r="A6" s="525"/>
      <c r="B6" s="531" t="s">
        <v>178</v>
      </c>
      <c r="C6" s="1024">
        <f>[3]部門別まとめ!J14/100</f>
        <v>0.97360601770908406</v>
      </c>
      <c r="D6" s="1025">
        <f>[4]部門別まとめ!J14/100</f>
        <v>0.98402315017519726</v>
      </c>
      <c r="E6" s="529" t="s">
        <v>179</v>
      </c>
      <c r="H6" s="146" t="s">
        <v>2375</v>
      </c>
      <c r="I6" s="514">
        <v>1922903</v>
      </c>
    </row>
    <row r="7" spans="1:11" ht="18" customHeight="1">
      <c r="A7" s="532"/>
      <c r="B7" s="533" t="s">
        <v>180</v>
      </c>
      <c r="C7" s="1026">
        <f>兵庫県39_1!D42/100</f>
        <v>4.1235713706707076</v>
      </c>
      <c r="D7" s="1027">
        <f>尼崎市40_1!D43/100</f>
        <v>3.7333155595630547</v>
      </c>
      <c r="E7" s="529" t="s">
        <v>181</v>
      </c>
      <c r="H7" s="146" t="s">
        <v>182</v>
      </c>
      <c r="I7" s="514">
        <v>2741008</v>
      </c>
    </row>
    <row r="8" spans="1:11" ht="18" customHeight="1">
      <c r="A8" s="532"/>
      <c r="B8" s="533" t="s">
        <v>183</v>
      </c>
      <c r="C8" s="140">
        <f>I3/100</f>
        <v>212105.65</v>
      </c>
      <c r="D8" s="141">
        <f>I17/100</f>
        <v>19100.38</v>
      </c>
      <c r="E8" s="529" t="s">
        <v>2469</v>
      </c>
      <c r="H8" s="146" t="s">
        <v>2376</v>
      </c>
      <c r="I8" s="514">
        <v>1167867</v>
      </c>
    </row>
    <row r="9" spans="1:11" ht="18" customHeight="1">
      <c r="A9" s="534"/>
      <c r="B9" s="530" t="s">
        <v>184</v>
      </c>
      <c r="C9" s="142">
        <f>C7/C8*100</f>
        <v>1.9441119888464582E-3</v>
      </c>
      <c r="D9" s="143">
        <f>D7/D8*100</f>
        <v>1.954576589346942E-2</v>
      </c>
      <c r="E9" s="529" t="s">
        <v>185</v>
      </c>
      <c r="H9" s="146" t="s">
        <v>2377</v>
      </c>
      <c r="I9" s="514">
        <v>2561653</v>
      </c>
    </row>
    <row r="10" spans="1:11" ht="13.5" thickBot="1">
      <c r="A10" s="535"/>
      <c r="B10" s="536" t="s">
        <v>186</v>
      </c>
      <c r="C10" s="993">
        <f>兵庫県39_1!E42</f>
        <v>68</v>
      </c>
      <c r="D10" s="994">
        <f>尼崎市40_1!E43</f>
        <v>62</v>
      </c>
      <c r="E10" s="537" t="s">
        <v>187</v>
      </c>
      <c r="H10" s="146" t="s">
        <v>2378</v>
      </c>
      <c r="I10" s="514">
        <v>1033392</v>
      </c>
    </row>
    <row r="11" spans="1:11" ht="18" customHeight="1">
      <c r="A11" s="886" t="s">
        <v>2538</v>
      </c>
      <c r="B11" s="518"/>
      <c r="C11" s="518"/>
      <c r="D11" s="518"/>
      <c r="E11" s="518"/>
      <c r="H11" s="146" t="s">
        <v>188</v>
      </c>
      <c r="I11" s="514">
        <v>619949</v>
      </c>
    </row>
    <row r="12" spans="1:11">
      <c r="H12" s="146" t="s">
        <v>189</v>
      </c>
      <c r="I12" s="514">
        <v>432836</v>
      </c>
    </row>
    <row r="13" spans="1:11">
      <c r="B13" s="516" t="s">
        <v>190</v>
      </c>
      <c r="C13" s="761">
        <f>C3/C4</f>
        <v>1.4397142992700691</v>
      </c>
      <c r="D13" s="761">
        <f>D3/D4</f>
        <v>1.3224005163424035</v>
      </c>
      <c r="F13" s="146" t="s">
        <v>163</v>
      </c>
      <c r="H13" s="146" t="s">
        <v>191</v>
      </c>
      <c r="I13" s="514">
        <v>447123</v>
      </c>
    </row>
    <row r="14" spans="1:11">
      <c r="C14" s="1021">
        <f>SUM(C4:C6)</f>
        <v>8.1311630083191897</v>
      </c>
      <c r="D14" s="1021">
        <f>SUM(D4:D6)</f>
        <v>7.4686506074772439</v>
      </c>
      <c r="I14" s="758"/>
    </row>
    <row r="15" spans="1:11">
      <c r="E15" s="146" t="s">
        <v>588</v>
      </c>
      <c r="F15" s="146" t="s">
        <v>163</v>
      </c>
      <c r="H15" s="517" t="s">
        <v>175</v>
      </c>
      <c r="I15" s="759">
        <v>6807400</v>
      </c>
    </row>
    <row r="16" spans="1:11">
      <c r="D16" s="1070">
        <f>D4</f>
        <v>5.647799437871674</v>
      </c>
      <c r="E16" s="146" t="s">
        <v>153</v>
      </c>
      <c r="H16" s="146" t="s">
        <v>2379</v>
      </c>
      <c r="I16" s="514">
        <v>3476433</v>
      </c>
    </row>
    <row r="17" spans="4:9">
      <c r="D17" s="1070">
        <f>D5+D6</f>
        <v>1.8208511696055694</v>
      </c>
      <c r="E17" s="146" t="s">
        <v>153</v>
      </c>
      <c r="H17" s="739" t="s">
        <v>192</v>
      </c>
      <c r="I17" s="760">
        <v>1910038</v>
      </c>
    </row>
    <row r="18" spans="4:9">
      <c r="D18" s="146" t="s">
        <v>153</v>
      </c>
      <c r="H18" s="146" t="s">
        <v>2380</v>
      </c>
      <c r="I18" s="514">
        <v>1359997</v>
      </c>
    </row>
    <row r="19" spans="4:9">
      <c r="E19" s="146" t="s">
        <v>185</v>
      </c>
      <c r="H19" s="146" t="s">
        <v>2381</v>
      </c>
      <c r="I19" s="514">
        <v>206398</v>
      </c>
    </row>
    <row r="20" spans="4:9">
      <c r="E20" s="146" t="s">
        <v>588</v>
      </c>
      <c r="H20" s="146" t="s">
        <v>2375</v>
      </c>
      <c r="I20" s="514">
        <v>1922903</v>
      </c>
    </row>
    <row r="21" spans="4:9">
      <c r="H21" s="146" t="s">
        <v>2382</v>
      </c>
      <c r="I21" s="514">
        <v>622929</v>
      </c>
    </row>
    <row r="22" spans="4:9">
      <c r="H22" s="146" t="s">
        <v>2383</v>
      </c>
      <c r="I22" s="514">
        <v>467716</v>
      </c>
    </row>
    <row r="23" spans="4:9">
      <c r="H23" s="146" t="s">
        <v>2384</v>
      </c>
      <c r="I23" s="514">
        <v>330412</v>
      </c>
    </row>
    <row r="24" spans="4:9">
      <c r="H24" s="146" t="s">
        <v>2385</v>
      </c>
      <c r="I24" s="514">
        <v>438776</v>
      </c>
    </row>
    <row r="25" spans="4:9">
      <c r="H25" s="146" t="s">
        <v>2386</v>
      </c>
      <c r="I25" s="514">
        <v>63070</v>
      </c>
    </row>
    <row r="26" spans="4:9">
      <c r="H26" s="146" t="s">
        <v>182</v>
      </c>
      <c r="I26" s="514">
        <v>2741008</v>
      </c>
    </row>
    <row r="27" spans="4:9">
      <c r="H27" s="146" t="s">
        <v>2387</v>
      </c>
      <c r="I27" s="514">
        <v>1123118</v>
      </c>
    </row>
    <row r="28" spans="4:9">
      <c r="H28" s="146" t="s">
        <v>2388</v>
      </c>
      <c r="I28" s="514">
        <v>833303</v>
      </c>
    </row>
    <row r="29" spans="4:9">
      <c r="H29" s="146" t="s">
        <v>2389</v>
      </c>
      <c r="I29" s="514">
        <v>465767</v>
      </c>
    </row>
    <row r="30" spans="4:9">
      <c r="H30" s="146" t="s">
        <v>2390</v>
      </c>
      <c r="I30" s="514">
        <v>160975</v>
      </c>
    </row>
    <row r="31" spans="4:9">
      <c r="H31" s="146" t="s">
        <v>2391</v>
      </c>
      <c r="I31" s="514">
        <v>157845</v>
      </c>
    </row>
    <row r="32" spans="4:9">
      <c r="H32" s="146" t="s">
        <v>2376</v>
      </c>
      <c r="I32" s="514">
        <v>1167867</v>
      </c>
    </row>
    <row r="33" spans="8:9">
      <c r="H33" s="146" t="s">
        <v>2392</v>
      </c>
      <c r="I33" s="514">
        <v>132490</v>
      </c>
    </row>
    <row r="34" spans="8:9">
      <c r="H34" s="146" t="s">
        <v>2393</v>
      </c>
      <c r="I34" s="514">
        <v>285760</v>
      </c>
    </row>
    <row r="35" spans="8:9">
      <c r="H35" s="146" t="s">
        <v>2394</v>
      </c>
      <c r="I35" s="514">
        <v>236331</v>
      </c>
    </row>
    <row r="36" spans="8:9">
      <c r="H36" s="146" t="s">
        <v>2395</v>
      </c>
      <c r="I36" s="514">
        <v>210821</v>
      </c>
    </row>
    <row r="37" spans="8:9">
      <c r="H37" s="146" t="s">
        <v>2396</v>
      </c>
      <c r="I37" s="514">
        <v>243858</v>
      </c>
    </row>
    <row r="38" spans="8:9">
      <c r="H38" s="146" t="s">
        <v>2397</v>
      </c>
      <c r="I38" s="514">
        <v>58607</v>
      </c>
    </row>
    <row r="39" spans="8:9">
      <c r="H39" s="146" t="s">
        <v>2398</v>
      </c>
      <c r="I39" s="514">
        <v>2561653</v>
      </c>
    </row>
    <row r="40" spans="8:9">
      <c r="H40" s="146" t="s">
        <v>2399</v>
      </c>
      <c r="I40" s="514">
        <v>2332019</v>
      </c>
    </row>
    <row r="41" spans="8:9">
      <c r="H41" s="146" t="s">
        <v>2400</v>
      </c>
      <c r="I41" s="514">
        <v>32905</v>
      </c>
    </row>
    <row r="42" spans="8:9">
      <c r="H42" s="146" t="s">
        <v>2401</v>
      </c>
      <c r="I42" s="514">
        <v>164196</v>
      </c>
    </row>
    <row r="43" spans="8:9">
      <c r="H43" s="146" t="s">
        <v>2402</v>
      </c>
      <c r="I43" s="514">
        <v>32533</v>
      </c>
    </row>
    <row r="44" spans="8:9">
      <c r="H44" s="146" t="s">
        <v>2378</v>
      </c>
      <c r="I44" s="514">
        <v>1033392</v>
      </c>
    </row>
    <row r="45" spans="8:9">
      <c r="H45" s="146" t="s">
        <v>2403</v>
      </c>
      <c r="I45" s="514">
        <v>168260</v>
      </c>
    </row>
    <row r="46" spans="8:9">
      <c r="H46" s="146" t="s">
        <v>2404</v>
      </c>
      <c r="I46" s="514">
        <v>248997</v>
      </c>
    </row>
    <row r="47" spans="8:9">
      <c r="H47" s="146" t="s">
        <v>2405</v>
      </c>
      <c r="I47" s="514">
        <v>112543</v>
      </c>
    </row>
    <row r="48" spans="8:9">
      <c r="H48" s="146" t="s">
        <v>2406</v>
      </c>
      <c r="I48" s="514">
        <v>314641</v>
      </c>
    </row>
    <row r="49" spans="8:9">
      <c r="H49" s="146" t="s">
        <v>2407</v>
      </c>
      <c r="I49" s="514">
        <v>86794</v>
      </c>
    </row>
    <row r="50" spans="8:9">
      <c r="H50" s="146" t="s">
        <v>2408</v>
      </c>
      <c r="I50" s="514">
        <v>49270</v>
      </c>
    </row>
    <row r="51" spans="8:9">
      <c r="H51" s="146" t="s">
        <v>2409</v>
      </c>
      <c r="I51" s="514">
        <v>52887</v>
      </c>
    </row>
    <row r="52" spans="8:9">
      <c r="H52" s="146" t="s">
        <v>188</v>
      </c>
      <c r="I52" s="514">
        <v>619949</v>
      </c>
    </row>
    <row r="53" spans="8:9">
      <c r="H53" s="146" t="s">
        <v>2410</v>
      </c>
      <c r="I53" s="514">
        <v>295180</v>
      </c>
    </row>
    <row r="54" spans="8:9">
      <c r="H54" s="146" t="s">
        <v>2411</v>
      </c>
      <c r="I54" s="514">
        <v>78108</v>
      </c>
    </row>
    <row r="55" spans="8:9">
      <c r="H55" s="146" t="s">
        <v>2412</v>
      </c>
      <c r="I55" s="514">
        <v>154052</v>
      </c>
    </row>
    <row r="56" spans="8:9">
      <c r="H56" s="146" t="s">
        <v>2413</v>
      </c>
      <c r="I56" s="514">
        <v>51276</v>
      </c>
    </row>
    <row r="57" spans="8:9">
      <c r="H57" s="146" t="s">
        <v>2414</v>
      </c>
      <c r="I57" s="514">
        <v>41333</v>
      </c>
    </row>
    <row r="58" spans="8:9">
      <c r="H58" s="146" t="s">
        <v>189</v>
      </c>
      <c r="I58" s="514">
        <v>432836</v>
      </c>
    </row>
    <row r="59" spans="8:9">
      <c r="H59" s="146" t="s">
        <v>2415</v>
      </c>
      <c r="I59" s="514">
        <v>197102</v>
      </c>
    </row>
    <row r="60" spans="8:9">
      <c r="H60" s="146" t="s">
        <v>2416</v>
      </c>
      <c r="I60" s="514">
        <v>235734</v>
      </c>
    </row>
    <row r="61" spans="8:9">
      <c r="H61" s="146" t="s">
        <v>191</v>
      </c>
      <c r="I61" s="514">
        <v>447123</v>
      </c>
    </row>
    <row r="62" spans="8:9">
      <c r="H62" s="146" t="s">
        <v>2417</v>
      </c>
      <c r="I62" s="514">
        <v>154319</v>
      </c>
    </row>
    <row r="63" spans="8:9">
      <c r="H63" s="146" t="s">
        <v>2418</v>
      </c>
      <c r="I63" s="514">
        <v>153230</v>
      </c>
    </row>
    <row r="64" spans="8:9">
      <c r="H64" s="146" t="s">
        <v>2419</v>
      </c>
      <c r="I64" s="514">
        <v>139574</v>
      </c>
    </row>
    <row r="65" spans="9:9">
      <c r="I65" s="514"/>
    </row>
  </sheetData>
  <phoneticPr fontId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EF0F6-73DB-4E33-8D10-DFD1C1261315}">
  <dimension ref="A1:U418"/>
  <sheetViews>
    <sheetView topLeftCell="D2" workbookViewId="0">
      <pane xSplit="10" ySplit="8" topLeftCell="R10" activePane="bottomRight" state="frozen"/>
      <selection activeCell="D2" sqref="D2"/>
      <selection pane="topRight" activeCell="N2" sqref="N2"/>
      <selection pane="bottomLeft" activeCell="D10" sqref="D10"/>
      <selection pane="bottomRight" activeCell="W20" sqref="W20"/>
    </sheetView>
  </sheetViews>
  <sheetFormatPr defaultColWidth="14.33203125" defaultRowHeight="12"/>
  <cols>
    <col min="1" max="3" width="0" style="613" hidden="1" customWidth="1"/>
    <col min="4" max="4" width="8.203125E-2" style="613" customWidth="1"/>
    <col min="5" max="5" width="17.75" style="613" customWidth="1"/>
    <col min="6" max="6" width="2.08203125" style="613" hidden="1" customWidth="1"/>
    <col min="7" max="7" width="11.33203125" style="613" customWidth="1"/>
    <col min="8" max="8" width="2.08203125" style="613" hidden="1" customWidth="1"/>
    <col min="9" max="9" width="9" style="613" customWidth="1"/>
    <col min="10" max="10" width="14.33203125" style="613" customWidth="1"/>
    <col min="11" max="11" width="2.08203125" style="613" hidden="1" customWidth="1"/>
    <col min="12" max="12" width="20.5" style="613" customWidth="1"/>
    <col min="13" max="13" width="6.5" style="613" customWidth="1"/>
    <col min="14" max="17" width="10.58203125" style="613" customWidth="1"/>
    <col min="18" max="21" width="9.58203125" style="613" customWidth="1"/>
    <col min="22" max="16384" width="14.33203125" style="613"/>
  </cols>
  <sheetData>
    <row r="1" spans="1:21" hidden="1">
      <c r="D1" s="613" t="s">
        <v>2153</v>
      </c>
      <c r="E1" s="613" t="s">
        <v>2153</v>
      </c>
      <c r="F1" s="613" t="s">
        <v>2154</v>
      </c>
      <c r="G1" s="613" t="s">
        <v>2153</v>
      </c>
      <c r="H1" s="613" t="s">
        <v>2154</v>
      </c>
      <c r="I1" s="613" t="s">
        <v>2153</v>
      </c>
      <c r="J1" s="613" t="s">
        <v>2153</v>
      </c>
      <c r="K1" s="613" t="s">
        <v>2154</v>
      </c>
      <c r="L1" s="613" t="s">
        <v>2153</v>
      </c>
      <c r="M1" s="613" t="s">
        <v>2153</v>
      </c>
      <c r="N1" s="613" t="s">
        <v>2155</v>
      </c>
      <c r="O1" s="613" t="s">
        <v>2155</v>
      </c>
      <c r="P1" s="613" t="s">
        <v>2155</v>
      </c>
      <c r="Q1" s="613" t="s">
        <v>2155</v>
      </c>
    </row>
    <row r="2" spans="1:21">
      <c r="A2" s="613">
        <v>1</v>
      </c>
      <c r="B2" s="613" t="s">
        <v>2153</v>
      </c>
      <c r="D2" s="613" t="s">
        <v>2156</v>
      </c>
      <c r="O2" s="613" t="s">
        <v>2262</v>
      </c>
    </row>
    <row r="3" spans="1:21">
      <c r="A3" s="613">
        <v>2</v>
      </c>
      <c r="B3" s="613" t="s">
        <v>2153</v>
      </c>
      <c r="D3" s="613" t="s">
        <v>2255</v>
      </c>
    </row>
    <row r="4" spans="1:21" hidden="1">
      <c r="A4" s="613">
        <v>3</v>
      </c>
      <c r="B4" s="613" t="s">
        <v>2153</v>
      </c>
    </row>
    <row r="5" spans="1:21">
      <c r="A5" s="613">
        <v>4</v>
      </c>
    </row>
    <row r="6" spans="1:21">
      <c r="A6" s="613">
        <v>5</v>
      </c>
      <c r="B6" s="613" t="s">
        <v>2153</v>
      </c>
      <c r="L6" s="613" t="s">
        <v>2261</v>
      </c>
      <c r="N6" s="623" t="s">
        <v>2256</v>
      </c>
      <c r="O6" s="623" t="s">
        <v>2256</v>
      </c>
      <c r="P6" s="614" t="s">
        <v>2256</v>
      </c>
      <c r="Q6" s="614" t="s">
        <v>2256</v>
      </c>
      <c r="R6" s="623" t="s">
        <v>2256</v>
      </c>
      <c r="S6" s="623" t="s">
        <v>2256</v>
      </c>
      <c r="T6" s="614" t="s">
        <v>2256</v>
      </c>
      <c r="U6" s="614" t="s">
        <v>2256</v>
      </c>
    </row>
    <row r="7" spans="1:21" hidden="1">
      <c r="A7" s="613">
        <v>6</v>
      </c>
      <c r="B7" s="613" t="s">
        <v>2154</v>
      </c>
      <c r="N7" s="623">
        <v>1</v>
      </c>
      <c r="O7" s="623">
        <v>1</v>
      </c>
      <c r="P7" s="614">
        <v>1</v>
      </c>
      <c r="Q7" s="614">
        <v>1</v>
      </c>
      <c r="R7" s="623">
        <v>1</v>
      </c>
      <c r="S7" s="623">
        <v>1</v>
      </c>
      <c r="T7" s="614">
        <v>1</v>
      </c>
      <c r="U7" s="614">
        <v>1</v>
      </c>
    </row>
    <row r="8" spans="1:21" ht="48">
      <c r="A8" s="613">
        <v>7</v>
      </c>
      <c r="B8" s="613" t="s">
        <v>2153</v>
      </c>
      <c r="N8" s="623" t="s">
        <v>2159</v>
      </c>
      <c r="O8" s="623" t="s">
        <v>2257</v>
      </c>
      <c r="P8" s="614" t="s">
        <v>2258</v>
      </c>
      <c r="Q8" s="614" t="s">
        <v>2259</v>
      </c>
      <c r="R8" s="623" t="s">
        <v>2159</v>
      </c>
      <c r="S8" s="623" t="s">
        <v>2257</v>
      </c>
      <c r="T8" s="623" t="s">
        <v>2258</v>
      </c>
      <c r="U8" s="623" t="s">
        <v>2259</v>
      </c>
    </row>
    <row r="9" spans="1:21">
      <c r="A9" s="613">
        <v>8</v>
      </c>
      <c r="E9" s="615" t="s">
        <v>2169</v>
      </c>
      <c r="F9" s="615"/>
      <c r="G9" s="615" t="s">
        <v>2170</v>
      </c>
      <c r="H9" s="615"/>
      <c r="I9" s="615" t="s">
        <v>2171</v>
      </c>
      <c r="J9" s="615" t="s">
        <v>2172</v>
      </c>
      <c r="K9" s="615"/>
      <c r="L9" s="615" t="s">
        <v>2173</v>
      </c>
      <c r="M9" s="615"/>
      <c r="N9" s="615" t="s">
        <v>2174</v>
      </c>
      <c r="O9" s="615"/>
      <c r="P9" s="615"/>
      <c r="Q9" s="615"/>
    </row>
    <row r="10" spans="1:21">
      <c r="A10" s="613">
        <v>4905</v>
      </c>
      <c r="B10" s="613" t="s">
        <v>2155</v>
      </c>
      <c r="E10" s="616" t="s">
        <v>2253</v>
      </c>
      <c r="F10" s="616">
        <v>1</v>
      </c>
      <c r="G10" s="616" t="s">
        <v>2175</v>
      </c>
      <c r="H10" s="616">
        <v>1</v>
      </c>
      <c r="I10" s="616" t="s">
        <v>2176</v>
      </c>
      <c r="J10" s="616" t="s">
        <v>2177</v>
      </c>
      <c r="K10" s="616">
        <v>1</v>
      </c>
      <c r="L10" s="616" t="s">
        <v>2178</v>
      </c>
      <c r="M10" s="617"/>
      <c r="N10" s="643">
        <v>90</v>
      </c>
      <c r="O10" s="643">
        <v>90</v>
      </c>
      <c r="P10" s="643">
        <v>90</v>
      </c>
      <c r="Q10" s="643">
        <v>90</v>
      </c>
      <c r="R10" s="625">
        <f>N10/$N10*100</f>
        <v>100</v>
      </c>
      <c r="S10" s="625">
        <f t="shared" ref="S10:U10" si="0">O10/$N10*100</f>
        <v>100</v>
      </c>
      <c r="T10" s="625">
        <f t="shared" si="0"/>
        <v>100</v>
      </c>
      <c r="U10" s="625">
        <f t="shared" si="0"/>
        <v>100</v>
      </c>
    </row>
    <row r="11" spans="1:21">
      <c r="A11" s="613">
        <v>4906</v>
      </c>
      <c r="B11" s="613" t="s">
        <v>2155</v>
      </c>
      <c r="E11" s="616" t="s">
        <v>2253</v>
      </c>
      <c r="F11" s="616">
        <v>1</v>
      </c>
      <c r="G11" s="616" t="s">
        <v>2175</v>
      </c>
      <c r="H11" s="616">
        <v>1</v>
      </c>
      <c r="I11" s="616" t="s">
        <v>2176</v>
      </c>
      <c r="J11" s="616" t="s">
        <v>2179</v>
      </c>
      <c r="K11" s="616">
        <v>1</v>
      </c>
      <c r="L11" s="616" t="s">
        <v>2178</v>
      </c>
      <c r="M11" s="617"/>
      <c r="N11" s="618">
        <v>184995</v>
      </c>
      <c r="O11" s="618">
        <v>184995</v>
      </c>
      <c r="P11" s="618">
        <v>184995</v>
      </c>
      <c r="Q11" s="618">
        <v>184995</v>
      </c>
      <c r="R11" s="625">
        <f t="shared" ref="R11:R74" si="1">N11/$N11*100</f>
        <v>100</v>
      </c>
      <c r="S11" s="625">
        <f t="shared" ref="S11:S74" si="2">O11/$N11*100</f>
        <v>100</v>
      </c>
      <c r="T11" s="625">
        <f t="shared" ref="T11:T74" si="3">P11/$N11*100</f>
        <v>100</v>
      </c>
      <c r="U11" s="625">
        <f t="shared" ref="U11:U74" si="4">Q11/$N11*100</f>
        <v>100</v>
      </c>
    </row>
    <row r="12" spans="1:21">
      <c r="A12" s="613">
        <v>4907</v>
      </c>
      <c r="B12" s="613" t="s">
        <v>2155</v>
      </c>
      <c r="E12" s="616" t="s">
        <v>2253</v>
      </c>
      <c r="F12" s="616">
        <v>1</v>
      </c>
      <c r="G12" s="616" t="s">
        <v>2175</v>
      </c>
      <c r="H12" s="616">
        <v>1</v>
      </c>
      <c r="I12" s="616" t="s">
        <v>2176</v>
      </c>
      <c r="J12" s="616" t="s">
        <v>2180</v>
      </c>
      <c r="K12" s="616">
        <v>1</v>
      </c>
      <c r="L12" s="616" t="s">
        <v>2181</v>
      </c>
      <c r="M12" s="617" t="s">
        <v>2182</v>
      </c>
      <c r="N12" s="619">
        <v>2.17</v>
      </c>
      <c r="O12" s="619">
        <v>2.17</v>
      </c>
      <c r="P12" s="619">
        <v>2.17</v>
      </c>
      <c r="Q12" s="619">
        <v>2.17</v>
      </c>
      <c r="R12" s="625">
        <f t="shared" si="1"/>
        <v>100</v>
      </c>
      <c r="S12" s="625">
        <f t="shared" si="2"/>
        <v>100</v>
      </c>
      <c r="T12" s="625">
        <f t="shared" si="3"/>
        <v>100</v>
      </c>
      <c r="U12" s="625">
        <f t="shared" si="4"/>
        <v>100</v>
      </c>
    </row>
    <row r="13" spans="1:21">
      <c r="A13" s="613">
        <v>4908</v>
      </c>
      <c r="B13" s="613" t="s">
        <v>2155</v>
      </c>
      <c r="E13" s="616" t="s">
        <v>2253</v>
      </c>
      <c r="F13" s="616">
        <v>1</v>
      </c>
      <c r="G13" s="616" t="s">
        <v>2175</v>
      </c>
      <c r="H13" s="616">
        <v>1</v>
      </c>
      <c r="I13" s="616" t="s">
        <v>2176</v>
      </c>
      <c r="J13" s="616" t="s">
        <v>2183</v>
      </c>
      <c r="K13" s="616">
        <v>1</v>
      </c>
      <c r="L13" s="616" t="s">
        <v>2181</v>
      </c>
      <c r="M13" s="617" t="s">
        <v>2182</v>
      </c>
      <c r="N13" s="619">
        <v>0.36</v>
      </c>
      <c r="O13" s="619">
        <v>0.36</v>
      </c>
      <c r="P13" s="619">
        <v>0.36</v>
      </c>
      <c r="Q13" s="619">
        <v>0.36</v>
      </c>
      <c r="R13" s="625">
        <f t="shared" si="1"/>
        <v>100</v>
      </c>
      <c r="S13" s="625">
        <f t="shared" si="2"/>
        <v>100</v>
      </c>
      <c r="T13" s="625">
        <f t="shared" si="3"/>
        <v>100</v>
      </c>
      <c r="U13" s="625">
        <f t="shared" si="4"/>
        <v>100</v>
      </c>
    </row>
    <row r="14" spans="1:21">
      <c r="A14" s="613">
        <v>4909</v>
      </c>
      <c r="B14" s="613" t="s">
        <v>2155</v>
      </c>
      <c r="E14" s="616" t="s">
        <v>2253</v>
      </c>
      <c r="F14" s="616">
        <v>1</v>
      </c>
      <c r="G14" s="616" t="s">
        <v>2175</v>
      </c>
      <c r="H14" s="616">
        <v>1</v>
      </c>
      <c r="I14" s="616" t="s">
        <v>2176</v>
      </c>
      <c r="J14" s="616" t="s">
        <v>2184</v>
      </c>
      <c r="K14" s="616">
        <v>1</v>
      </c>
      <c r="L14" s="616" t="s">
        <v>2181</v>
      </c>
      <c r="M14" s="617" t="s">
        <v>2182</v>
      </c>
      <c r="N14" s="619">
        <v>0.69</v>
      </c>
      <c r="O14" s="619">
        <v>0.69</v>
      </c>
      <c r="P14" s="619">
        <v>0.69</v>
      </c>
      <c r="Q14" s="619">
        <v>0.69</v>
      </c>
      <c r="R14" s="625">
        <f t="shared" si="1"/>
        <v>100</v>
      </c>
      <c r="S14" s="625">
        <f t="shared" si="2"/>
        <v>100</v>
      </c>
      <c r="T14" s="625">
        <f t="shared" si="3"/>
        <v>100</v>
      </c>
      <c r="U14" s="625">
        <f t="shared" si="4"/>
        <v>100</v>
      </c>
    </row>
    <row r="15" spans="1:21">
      <c r="A15" s="613">
        <v>4910</v>
      </c>
      <c r="B15" s="613" t="s">
        <v>2155</v>
      </c>
      <c r="E15" s="616" t="s">
        <v>2253</v>
      </c>
      <c r="F15" s="616">
        <v>1</v>
      </c>
      <c r="G15" s="616" t="s">
        <v>2175</v>
      </c>
      <c r="H15" s="616">
        <v>1</v>
      </c>
      <c r="I15" s="616" t="s">
        <v>2176</v>
      </c>
      <c r="J15" s="616" t="s">
        <v>2185</v>
      </c>
      <c r="K15" s="616">
        <v>1</v>
      </c>
      <c r="L15" s="616" t="s">
        <v>2181</v>
      </c>
      <c r="M15" s="617" t="s">
        <v>2182</v>
      </c>
      <c r="N15" s="619">
        <v>0.98</v>
      </c>
      <c r="O15" s="619">
        <v>0.98</v>
      </c>
      <c r="P15" s="619">
        <v>0.98</v>
      </c>
      <c r="Q15" s="619">
        <v>0.98</v>
      </c>
      <c r="R15" s="625">
        <f t="shared" si="1"/>
        <v>100</v>
      </c>
      <c r="S15" s="625">
        <f t="shared" si="2"/>
        <v>100</v>
      </c>
      <c r="T15" s="625">
        <f t="shared" si="3"/>
        <v>100</v>
      </c>
      <c r="U15" s="625">
        <f t="shared" si="4"/>
        <v>100</v>
      </c>
    </row>
    <row r="16" spans="1:21">
      <c r="A16" s="613">
        <v>4911</v>
      </c>
      <c r="B16" s="613" t="s">
        <v>2155</v>
      </c>
      <c r="E16" s="616" t="s">
        <v>2253</v>
      </c>
      <c r="F16" s="616">
        <v>1</v>
      </c>
      <c r="G16" s="616" t="s">
        <v>2175</v>
      </c>
      <c r="H16" s="616">
        <v>1</v>
      </c>
      <c r="I16" s="616" t="s">
        <v>2176</v>
      </c>
      <c r="J16" s="616" t="s">
        <v>2186</v>
      </c>
      <c r="K16" s="616">
        <v>1</v>
      </c>
      <c r="L16" s="616" t="s">
        <v>2181</v>
      </c>
      <c r="M16" s="617" t="s">
        <v>2187</v>
      </c>
      <c r="N16" s="620">
        <v>63.1</v>
      </c>
      <c r="O16" s="620">
        <v>63.1</v>
      </c>
      <c r="P16" s="620">
        <v>63.1</v>
      </c>
      <c r="Q16" s="620">
        <v>63.1</v>
      </c>
      <c r="R16" s="625">
        <f t="shared" si="1"/>
        <v>100</v>
      </c>
      <c r="S16" s="625">
        <f t="shared" si="2"/>
        <v>100</v>
      </c>
      <c r="T16" s="625">
        <f t="shared" si="3"/>
        <v>100</v>
      </c>
      <c r="U16" s="625">
        <f t="shared" si="4"/>
        <v>100</v>
      </c>
    </row>
    <row r="17" spans="1:21">
      <c r="A17" s="613">
        <v>4912</v>
      </c>
      <c r="B17" s="613" t="s">
        <v>2155</v>
      </c>
      <c r="E17" s="626" t="s">
        <v>2253</v>
      </c>
      <c r="F17" s="626">
        <v>1</v>
      </c>
      <c r="G17" s="626" t="s">
        <v>2175</v>
      </c>
      <c r="H17" s="626">
        <v>1</v>
      </c>
      <c r="I17" s="626" t="s">
        <v>2176</v>
      </c>
      <c r="J17" s="626" t="s">
        <v>2188</v>
      </c>
      <c r="K17" s="626">
        <v>1</v>
      </c>
      <c r="L17" s="638" t="s">
        <v>2189</v>
      </c>
      <c r="M17" s="627" t="s">
        <v>2190</v>
      </c>
      <c r="N17" s="628">
        <v>237320</v>
      </c>
      <c r="O17" s="628">
        <v>102862</v>
      </c>
      <c r="P17" s="628">
        <v>16004</v>
      </c>
      <c r="Q17" s="628">
        <v>16956</v>
      </c>
      <c r="R17" s="629">
        <f t="shared" si="1"/>
        <v>100</v>
      </c>
      <c r="S17" s="640">
        <f t="shared" si="2"/>
        <v>43.343165346367776</v>
      </c>
      <c r="T17" s="629">
        <f t="shared" si="3"/>
        <v>6.7436372829934266</v>
      </c>
      <c r="U17" s="629">
        <f t="shared" si="4"/>
        <v>7.1447834147985851</v>
      </c>
    </row>
    <row r="18" spans="1:21">
      <c r="A18" s="613">
        <v>4913</v>
      </c>
      <c r="B18" s="613" t="s">
        <v>2155</v>
      </c>
      <c r="E18" s="616" t="s">
        <v>2253</v>
      </c>
      <c r="F18" s="616">
        <v>1</v>
      </c>
      <c r="G18" s="616" t="s">
        <v>2175</v>
      </c>
      <c r="H18" s="616">
        <v>1</v>
      </c>
      <c r="I18" s="616" t="s">
        <v>2176</v>
      </c>
      <c r="J18" s="616" t="s">
        <v>2188</v>
      </c>
      <c r="K18" s="616">
        <v>2</v>
      </c>
      <c r="L18" s="639" t="s">
        <v>2191</v>
      </c>
      <c r="M18" s="617" t="s">
        <v>2190</v>
      </c>
      <c r="N18" s="630">
        <v>64393</v>
      </c>
      <c r="O18" s="630">
        <v>47158</v>
      </c>
      <c r="P18" s="630">
        <v>7376</v>
      </c>
      <c r="Q18" s="630">
        <v>6964</v>
      </c>
      <c r="R18" s="631">
        <f t="shared" si="1"/>
        <v>100</v>
      </c>
      <c r="S18" s="641">
        <f t="shared" si="2"/>
        <v>73.234668364573778</v>
      </c>
      <c r="T18" s="631">
        <f t="shared" si="3"/>
        <v>11.454661220940164</v>
      </c>
      <c r="U18" s="631">
        <f t="shared" si="4"/>
        <v>10.81484012237355</v>
      </c>
    </row>
    <row r="19" spans="1:21">
      <c r="A19" s="613">
        <v>4914</v>
      </c>
      <c r="B19" s="613" t="s">
        <v>2155</v>
      </c>
      <c r="E19" s="616" t="s">
        <v>2253</v>
      </c>
      <c r="F19" s="616">
        <v>1</v>
      </c>
      <c r="G19" s="616" t="s">
        <v>2175</v>
      </c>
      <c r="H19" s="616">
        <v>1</v>
      </c>
      <c r="I19" s="616" t="s">
        <v>2176</v>
      </c>
      <c r="J19" s="616" t="s">
        <v>2188</v>
      </c>
      <c r="K19" s="616">
        <v>3</v>
      </c>
      <c r="L19" s="616" t="s">
        <v>2192</v>
      </c>
      <c r="M19" s="617" t="s">
        <v>2190</v>
      </c>
      <c r="N19" s="630">
        <v>5085</v>
      </c>
      <c r="O19" s="630">
        <v>4131</v>
      </c>
      <c r="P19" s="630">
        <v>581</v>
      </c>
      <c r="Q19" s="630">
        <v>287</v>
      </c>
      <c r="R19" s="631">
        <f t="shared" si="1"/>
        <v>100</v>
      </c>
      <c r="S19" s="631">
        <f t="shared" si="2"/>
        <v>81.238938053097343</v>
      </c>
      <c r="T19" s="631">
        <f t="shared" si="3"/>
        <v>11.425762045231073</v>
      </c>
      <c r="U19" s="631">
        <f t="shared" si="4"/>
        <v>5.644051130776794</v>
      </c>
    </row>
    <row r="20" spans="1:21">
      <c r="A20" s="613">
        <v>4915</v>
      </c>
      <c r="B20" s="613" t="s">
        <v>2155</v>
      </c>
      <c r="E20" s="616" t="s">
        <v>2253</v>
      </c>
      <c r="F20" s="616">
        <v>1</v>
      </c>
      <c r="G20" s="616" t="s">
        <v>2175</v>
      </c>
      <c r="H20" s="616">
        <v>1</v>
      </c>
      <c r="I20" s="616" t="s">
        <v>2176</v>
      </c>
      <c r="J20" s="616" t="s">
        <v>2188</v>
      </c>
      <c r="K20" s="616">
        <v>3</v>
      </c>
      <c r="L20" s="616" t="s">
        <v>2193</v>
      </c>
      <c r="M20" s="617" t="s">
        <v>2190</v>
      </c>
      <c r="N20" s="630">
        <v>4176</v>
      </c>
      <c r="O20" s="630">
        <v>3362</v>
      </c>
      <c r="P20" s="630">
        <v>516</v>
      </c>
      <c r="Q20" s="630">
        <v>195</v>
      </c>
      <c r="R20" s="631">
        <f t="shared" si="1"/>
        <v>100</v>
      </c>
      <c r="S20" s="631">
        <f t="shared" si="2"/>
        <v>80.507662835249036</v>
      </c>
      <c r="T20" s="631">
        <f t="shared" si="3"/>
        <v>12.35632183908046</v>
      </c>
      <c r="U20" s="631">
        <f t="shared" si="4"/>
        <v>4.6695402298850572</v>
      </c>
    </row>
    <row r="21" spans="1:21">
      <c r="A21" s="613">
        <v>4916</v>
      </c>
      <c r="B21" s="613" t="s">
        <v>2155</v>
      </c>
      <c r="E21" s="616" t="s">
        <v>2253</v>
      </c>
      <c r="F21" s="616">
        <v>1</v>
      </c>
      <c r="G21" s="616" t="s">
        <v>2175</v>
      </c>
      <c r="H21" s="616">
        <v>1</v>
      </c>
      <c r="I21" s="616" t="s">
        <v>2176</v>
      </c>
      <c r="J21" s="616" t="s">
        <v>2188</v>
      </c>
      <c r="K21" s="616">
        <v>3</v>
      </c>
      <c r="L21" s="616" t="s">
        <v>2194</v>
      </c>
      <c r="M21" s="617" t="s">
        <v>2190</v>
      </c>
      <c r="N21" s="630">
        <v>5871</v>
      </c>
      <c r="O21" s="630">
        <v>5214</v>
      </c>
      <c r="P21" s="630">
        <v>383</v>
      </c>
      <c r="Q21" s="630">
        <v>6</v>
      </c>
      <c r="R21" s="631">
        <f t="shared" si="1"/>
        <v>100</v>
      </c>
      <c r="S21" s="631">
        <f t="shared" si="2"/>
        <v>88.809402146142062</v>
      </c>
      <c r="T21" s="631">
        <f t="shared" si="3"/>
        <v>6.5235905297223642</v>
      </c>
      <c r="U21" s="631">
        <f t="shared" si="4"/>
        <v>0.1021972406745018</v>
      </c>
    </row>
    <row r="22" spans="1:21">
      <c r="A22" s="613">
        <v>4917</v>
      </c>
      <c r="B22" s="613" t="s">
        <v>2155</v>
      </c>
      <c r="E22" s="616" t="s">
        <v>2253</v>
      </c>
      <c r="F22" s="616">
        <v>1</v>
      </c>
      <c r="G22" s="616" t="s">
        <v>2175</v>
      </c>
      <c r="H22" s="616">
        <v>1</v>
      </c>
      <c r="I22" s="616" t="s">
        <v>2176</v>
      </c>
      <c r="J22" s="616" t="s">
        <v>2188</v>
      </c>
      <c r="K22" s="616">
        <v>3</v>
      </c>
      <c r="L22" s="616" t="s">
        <v>2195</v>
      </c>
      <c r="M22" s="617" t="s">
        <v>2190</v>
      </c>
      <c r="N22" s="630">
        <v>2874</v>
      </c>
      <c r="O22" s="630">
        <v>2585</v>
      </c>
      <c r="P22" s="630">
        <v>165</v>
      </c>
      <c r="Q22" s="630">
        <v>24</v>
      </c>
      <c r="R22" s="631">
        <f t="shared" si="1"/>
        <v>100</v>
      </c>
      <c r="S22" s="631">
        <f t="shared" si="2"/>
        <v>89.94432846207377</v>
      </c>
      <c r="T22" s="631">
        <f t="shared" si="3"/>
        <v>5.7411273486430066</v>
      </c>
      <c r="U22" s="631">
        <f t="shared" si="4"/>
        <v>0.83507306889352806</v>
      </c>
    </row>
    <row r="23" spans="1:21">
      <c r="A23" s="613">
        <v>4918</v>
      </c>
      <c r="B23" s="613" t="s">
        <v>2155</v>
      </c>
      <c r="E23" s="616" t="s">
        <v>2253</v>
      </c>
      <c r="F23" s="616">
        <v>1</v>
      </c>
      <c r="G23" s="616" t="s">
        <v>2175</v>
      </c>
      <c r="H23" s="616">
        <v>1</v>
      </c>
      <c r="I23" s="616" t="s">
        <v>2176</v>
      </c>
      <c r="J23" s="616" t="s">
        <v>2188</v>
      </c>
      <c r="K23" s="616">
        <v>3</v>
      </c>
      <c r="L23" s="616" t="s">
        <v>2196</v>
      </c>
      <c r="M23" s="617" t="s">
        <v>2190</v>
      </c>
      <c r="N23" s="630">
        <v>6273</v>
      </c>
      <c r="O23" s="630">
        <v>5612</v>
      </c>
      <c r="P23" s="630">
        <v>349</v>
      </c>
      <c r="Q23" s="630">
        <v>162</v>
      </c>
      <c r="R23" s="631">
        <f t="shared" si="1"/>
        <v>100</v>
      </c>
      <c r="S23" s="631">
        <f t="shared" si="2"/>
        <v>89.462776980710984</v>
      </c>
      <c r="T23" s="631">
        <f t="shared" si="3"/>
        <v>5.5635262234975293</v>
      </c>
      <c r="U23" s="631">
        <f t="shared" si="4"/>
        <v>2.5824964131994261</v>
      </c>
    </row>
    <row r="24" spans="1:21">
      <c r="A24" s="613">
        <v>4919</v>
      </c>
      <c r="B24" s="613" t="s">
        <v>2155</v>
      </c>
      <c r="E24" s="616" t="s">
        <v>2253</v>
      </c>
      <c r="F24" s="616">
        <v>1</v>
      </c>
      <c r="G24" s="616" t="s">
        <v>2175</v>
      </c>
      <c r="H24" s="616">
        <v>1</v>
      </c>
      <c r="I24" s="616" t="s">
        <v>2176</v>
      </c>
      <c r="J24" s="616" t="s">
        <v>2188</v>
      </c>
      <c r="K24" s="616">
        <v>3</v>
      </c>
      <c r="L24" s="616" t="s">
        <v>2197</v>
      </c>
      <c r="M24" s="617" t="s">
        <v>2190</v>
      </c>
      <c r="N24" s="630">
        <v>2616</v>
      </c>
      <c r="O24" s="630">
        <v>2317</v>
      </c>
      <c r="P24" s="630">
        <v>138</v>
      </c>
      <c r="Q24" s="630">
        <v>55</v>
      </c>
      <c r="R24" s="631">
        <f t="shared" si="1"/>
        <v>100</v>
      </c>
      <c r="S24" s="631">
        <f t="shared" si="2"/>
        <v>88.570336391437309</v>
      </c>
      <c r="T24" s="631">
        <f t="shared" si="3"/>
        <v>5.2752293577981657</v>
      </c>
      <c r="U24" s="631">
        <f t="shared" si="4"/>
        <v>2.1024464831804281</v>
      </c>
    </row>
    <row r="25" spans="1:21">
      <c r="A25" s="613">
        <v>4920</v>
      </c>
      <c r="B25" s="613" t="s">
        <v>2155</v>
      </c>
      <c r="E25" s="616" t="s">
        <v>2253</v>
      </c>
      <c r="F25" s="616">
        <v>1</v>
      </c>
      <c r="G25" s="616" t="s">
        <v>2175</v>
      </c>
      <c r="H25" s="616">
        <v>1</v>
      </c>
      <c r="I25" s="616" t="s">
        <v>2176</v>
      </c>
      <c r="J25" s="616" t="s">
        <v>2188</v>
      </c>
      <c r="K25" s="616">
        <v>3</v>
      </c>
      <c r="L25" s="616" t="s">
        <v>2198</v>
      </c>
      <c r="M25" s="617" t="s">
        <v>2190</v>
      </c>
      <c r="N25" s="630">
        <v>3019</v>
      </c>
      <c r="O25" s="630">
        <v>2283</v>
      </c>
      <c r="P25" s="630">
        <v>532</v>
      </c>
      <c r="Q25" s="630">
        <v>52</v>
      </c>
      <c r="R25" s="631">
        <f t="shared" si="1"/>
        <v>100</v>
      </c>
      <c r="S25" s="631">
        <f t="shared" si="2"/>
        <v>75.621066578337192</v>
      </c>
      <c r="T25" s="631">
        <f t="shared" si="3"/>
        <v>17.621729049354091</v>
      </c>
      <c r="U25" s="631">
        <f t="shared" si="4"/>
        <v>1.7224246439218285</v>
      </c>
    </row>
    <row r="26" spans="1:21">
      <c r="A26" s="613">
        <v>4921</v>
      </c>
      <c r="B26" s="613" t="s">
        <v>2155</v>
      </c>
      <c r="E26" s="616" t="s">
        <v>2253</v>
      </c>
      <c r="F26" s="616">
        <v>1</v>
      </c>
      <c r="G26" s="616" t="s">
        <v>2175</v>
      </c>
      <c r="H26" s="616">
        <v>1</v>
      </c>
      <c r="I26" s="616" t="s">
        <v>2176</v>
      </c>
      <c r="J26" s="616" t="s">
        <v>2188</v>
      </c>
      <c r="K26" s="616">
        <v>3</v>
      </c>
      <c r="L26" s="616" t="s">
        <v>2199</v>
      </c>
      <c r="M26" s="617" t="s">
        <v>2190</v>
      </c>
      <c r="N26" s="630">
        <v>4932</v>
      </c>
      <c r="O26" s="630">
        <v>3136</v>
      </c>
      <c r="P26" s="630">
        <v>551</v>
      </c>
      <c r="Q26" s="630">
        <v>1152</v>
      </c>
      <c r="R26" s="631">
        <f t="shared" si="1"/>
        <v>100</v>
      </c>
      <c r="S26" s="631">
        <f t="shared" si="2"/>
        <v>63.584752635847529</v>
      </c>
      <c r="T26" s="631">
        <f t="shared" si="3"/>
        <v>11.171938361719382</v>
      </c>
      <c r="U26" s="631">
        <f t="shared" si="4"/>
        <v>23.357664233576642</v>
      </c>
    </row>
    <row r="27" spans="1:21">
      <c r="A27" s="613">
        <v>4922</v>
      </c>
      <c r="B27" s="613" t="s">
        <v>2155</v>
      </c>
      <c r="E27" s="616" t="s">
        <v>2253</v>
      </c>
      <c r="F27" s="616">
        <v>1</v>
      </c>
      <c r="G27" s="616" t="s">
        <v>2175</v>
      </c>
      <c r="H27" s="616">
        <v>1</v>
      </c>
      <c r="I27" s="616" t="s">
        <v>2176</v>
      </c>
      <c r="J27" s="616" t="s">
        <v>2188</v>
      </c>
      <c r="K27" s="616">
        <v>3</v>
      </c>
      <c r="L27" s="616" t="s">
        <v>2200</v>
      </c>
      <c r="M27" s="617" t="s">
        <v>2190</v>
      </c>
      <c r="N27" s="630">
        <v>9794</v>
      </c>
      <c r="O27" s="630">
        <v>7039</v>
      </c>
      <c r="P27" s="630">
        <v>1542</v>
      </c>
      <c r="Q27" s="630">
        <v>1051</v>
      </c>
      <c r="R27" s="631">
        <f t="shared" si="1"/>
        <v>100</v>
      </c>
      <c r="S27" s="631">
        <f t="shared" si="2"/>
        <v>71.870532979375128</v>
      </c>
      <c r="T27" s="631">
        <f t="shared" si="3"/>
        <v>15.744333265264448</v>
      </c>
      <c r="U27" s="631">
        <f t="shared" si="4"/>
        <v>10.731059832550541</v>
      </c>
    </row>
    <row r="28" spans="1:21">
      <c r="A28" s="613">
        <v>4923</v>
      </c>
      <c r="B28" s="613" t="s">
        <v>2155</v>
      </c>
      <c r="E28" s="616" t="s">
        <v>2253</v>
      </c>
      <c r="F28" s="616">
        <v>1</v>
      </c>
      <c r="G28" s="616" t="s">
        <v>2175</v>
      </c>
      <c r="H28" s="616">
        <v>1</v>
      </c>
      <c r="I28" s="616" t="s">
        <v>2176</v>
      </c>
      <c r="J28" s="616" t="s">
        <v>2188</v>
      </c>
      <c r="K28" s="616">
        <v>3</v>
      </c>
      <c r="L28" s="616" t="s">
        <v>2201</v>
      </c>
      <c r="M28" s="617" t="s">
        <v>2190</v>
      </c>
      <c r="N28" s="630">
        <v>3975</v>
      </c>
      <c r="O28" s="630">
        <v>2579</v>
      </c>
      <c r="P28" s="630">
        <v>400</v>
      </c>
      <c r="Q28" s="630">
        <v>529</v>
      </c>
      <c r="R28" s="631">
        <f t="shared" si="1"/>
        <v>100</v>
      </c>
      <c r="S28" s="631">
        <f t="shared" si="2"/>
        <v>64.880503144654085</v>
      </c>
      <c r="T28" s="631">
        <f t="shared" si="3"/>
        <v>10.062893081761008</v>
      </c>
      <c r="U28" s="631">
        <f t="shared" si="4"/>
        <v>13.308176100628929</v>
      </c>
    </row>
    <row r="29" spans="1:21">
      <c r="A29" s="613">
        <v>4924</v>
      </c>
      <c r="B29" s="613" t="s">
        <v>2155</v>
      </c>
      <c r="E29" s="616" t="s">
        <v>2253</v>
      </c>
      <c r="F29" s="616">
        <v>1</v>
      </c>
      <c r="G29" s="616" t="s">
        <v>2175</v>
      </c>
      <c r="H29" s="616">
        <v>1</v>
      </c>
      <c r="I29" s="616" t="s">
        <v>2176</v>
      </c>
      <c r="J29" s="616" t="s">
        <v>2188</v>
      </c>
      <c r="K29" s="616">
        <v>3</v>
      </c>
      <c r="L29" s="616" t="s">
        <v>2202</v>
      </c>
      <c r="M29" s="617" t="s">
        <v>2190</v>
      </c>
      <c r="N29" s="630">
        <v>3317</v>
      </c>
      <c r="O29" s="630">
        <v>2911</v>
      </c>
      <c r="P29" s="630">
        <v>216</v>
      </c>
      <c r="Q29" s="630">
        <v>36</v>
      </c>
      <c r="R29" s="631">
        <f t="shared" si="1"/>
        <v>100</v>
      </c>
      <c r="S29" s="631">
        <f t="shared" si="2"/>
        <v>87.760024118179075</v>
      </c>
      <c r="T29" s="631">
        <f t="shared" si="3"/>
        <v>6.5119083509195059</v>
      </c>
      <c r="U29" s="631">
        <f t="shared" si="4"/>
        <v>1.0853180584865842</v>
      </c>
    </row>
    <row r="30" spans="1:21">
      <c r="A30" s="613">
        <v>4925</v>
      </c>
      <c r="B30" s="613" t="s">
        <v>2155</v>
      </c>
      <c r="E30" s="616" t="s">
        <v>2253</v>
      </c>
      <c r="F30" s="616">
        <v>1</v>
      </c>
      <c r="G30" s="616" t="s">
        <v>2175</v>
      </c>
      <c r="H30" s="616">
        <v>1</v>
      </c>
      <c r="I30" s="616" t="s">
        <v>2176</v>
      </c>
      <c r="J30" s="616" t="s">
        <v>2188</v>
      </c>
      <c r="K30" s="616">
        <v>3</v>
      </c>
      <c r="L30" s="639" t="s">
        <v>2203</v>
      </c>
      <c r="M30" s="617" t="s">
        <v>2190</v>
      </c>
      <c r="N30" s="630">
        <v>12461</v>
      </c>
      <c r="O30" s="630">
        <v>5990</v>
      </c>
      <c r="P30" s="630">
        <v>2005</v>
      </c>
      <c r="Q30" s="630">
        <v>3414</v>
      </c>
      <c r="R30" s="631">
        <f t="shared" si="1"/>
        <v>100</v>
      </c>
      <c r="S30" s="641">
        <f t="shared" si="2"/>
        <v>48.069978332397078</v>
      </c>
      <c r="T30" s="631">
        <f t="shared" si="3"/>
        <v>16.090201428456787</v>
      </c>
      <c r="U30" s="631">
        <f t="shared" si="4"/>
        <v>27.397480138030655</v>
      </c>
    </row>
    <row r="31" spans="1:21">
      <c r="A31" s="613">
        <v>4926</v>
      </c>
      <c r="B31" s="613" t="s">
        <v>2155</v>
      </c>
      <c r="E31" s="616" t="s">
        <v>2253</v>
      </c>
      <c r="F31" s="616">
        <v>1</v>
      </c>
      <c r="G31" s="616" t="s">
        <v>2175</v>
      </c>
      <c r="H31" s="616">
        <v>1</v>
      </c>
      <c r="I31" s="616" t="s">
        <v>2176</v>
      </c>
      <c r="J31" s="616" t="s">
        <v>2188</v>
      </c>
      <c r="K31" s="616">
        <v>2</v>
      </c>
      <c r="L31" s="616" t="s">
        <v>2204</v>
      </c>
      <c r="M31" s="617" t="s">
        <v>2190</v>
      </c>
      <c r="N31" s="630">
        <v>29616</v>
      </c>
      <c r="O31" s="630">
        <v>4789</v>
      </c>
      <c r="P31" s="630">
        <v>7</v>
      </c>
      <c r="Q31" s="632" t="s">
        <v>2260</v>
      </c>
      <c r="R31" s="631">
        <f t="shared" si="1"/>
        <v>100</v>
      </c>
      <c r="S31" s="631">
        <f t="shared" si="2"/>
        <v>16.170313344138304</v>
      </c>
      <c r="T31" s="631">
        <f t="shared" si="3"/>
        <v>2.3635872501350623E-2</v>
      </c>
      <c r="U31" s="631">
        <f t="shared" si="4"/>
        <v>0</v>
      </c>
    </row>
    <row r="32" spans="1:21">
      <c r="A32" s="613">
        <v>4927</v>
      </c>
      <c r="B32" s="613" t="s">
        <v>2155</v>
      </c>
      <c r="E32" s="616" t="s">
        <v>2253</v>
      </c>
      <c r="F32" s="616">
        <v>1</v>
      </c>
      <c r="G32" s="616" t="s">
        <v>2175</v>
      </c>
      <c r="H32" s="616">
        <v>1</v>
      </c>
      <c r="I32" s="616" t="s">
        <v>2176</v>
      </c>
      <c r="J32" s="616" t="s">
        <v>2188</v>
      </c>
      <c r="K32" s="616">
        <v>3</v>
      </c>
      <c r="L32" s="616" t="s">
        <v>2205</v>
      </c>
      <c r="M32" s="617" t="s">
        <v>2190</v>
      </c>
      <c r="N32" s="630">
        <v>26184</v>
      </c>
      <c r="O32" s="630">
        <v>4480</v>
      </c>
      <c r="P32" s="632" t="s">
        <v>2260</v>
      </c>
      <c r="Q32" s="632" t="s">
        <v>2260</v>
      </c>
      <c r="R32" s="631">
        <f t="shared" si="1"/>
        <v>100</v>
      </c>
      <c r="S32" s="631">
        <f t="shared" si="2"/>
        <v>17.109685304002443</v>
      </c>
      <c r="T32" s="631">
        <f t="shared" si="3"/>
        <v>0</v>
      </c>
      <c r="U32" s="631">
        <f t="shared" si="4"/>
        <v>0</v>
      </c>
    </row>
    <row r="33" spans="1:21">
      <c r="A33" s="613">
        <v>4928</v>
      </c>
      <c r="B33" s="613" t="s">
        <v>2155</v>
      </c>
      <c r="E33" s="616" t="s">
        <v>2253</v>
      </c>
      <c r="F33" s="616">
        <v>1</v>
      </c>
      <c r="G33" s="616" t="s">
        <v>2175</v>
      </c>
      <c r="H33" s="616">
        <v>1</v>
      </c>
      <c r="I33" s="616" t="s">
        <v>2176</v>
      </c>
      <c r="J33" s="616" t="s">
        <v>2188</v>
      </c>
      <c r="K33" s="616">
        <v>3</v>
      </c>
      <c r="L33" s="616" t="s">
        <v>2206</v>
      </c>
      <c r="M33" s="617" t="s">
        <v>2190</v>
      </c>
      <c r="N33" s="630">
        <v>3431</v>
      </c>
      <c r="O33" s="630">
        <v>309</v>
      </c>
      <c r="P33" s="630">
        <v>7</v>
      </c>
      <c r="Q33" s="632" t="s">
        <v>2260</v>
      </c>
      <c r="R33" s="631">
        <f t="shared" si="1"/>
        <v>100</v>
      </c>
      <c r="S33" s="631">
        <f t="shared" si="2"/>
        <v>9.0061206645292913</v>
      </c>
      <c r="T33" s="631">
        <f t="shared" si="3"/>
        <v>0.20402215097639173</v>
      </c>
      <c r="U33" s="631">
        <f t="shared" si="4"/>
        <v>0</v>
      </c>
    </row>
    <row r="34" spans="1:21">
      <c r="A34" s="613">
        <v>4929</v>
      </c>
      <c r="B34" s="613" t="s">
        <v>2155</v>
      </c>
      <c r="E34" s="616" t="s">
        <v>2253</v>
      </c>
      <c r="F34" s="616">
        <v>1</v>
      </c>
      <c r="G34" s="616" t="s">
        <v>2175</v>
      </c>
      <c r="H34" s="616">
        <v>1</v>
      </c>
      <c r="I34" s="616" t="s">
        <v>2176</v>
      </c>
      <c r="J34" s="616" t="s">
        <v>2188</v>
      </c>
      <c r="K34" s="616">
        <v>2</v>
      </c>
      <c r="L34" s="616" t="s">
        <v>2207</v>
      </c>
      <c r="M34" s="617" t="s">
        <v>2190</v>
      </c>
      <c r="N34" s="630">
        <v>12585</v>
      </c>
      <c r="O34" s="630">
        <v>1261</v>
      </c>
      <c r="P34" s="632" t="s">
        <v>2260</v>
      </c>
      <c r="Q34" s="632" t="s">
        <v>2260</v>
      </c>
      <c r="R34" s="631">
        <f t="shared" si="1"/>
        <v>100</v>
      </c>
      <c r="S34" s="631">
        <f t="shared" si="2"/>
        <v>10.019864918553834</v>
      </c>
      <c r="T34" s="631">
        <f t="shared" si="3"/>
        <v>0</v>
      </c>
      <c r="U34" s="631">
        <f t="shared" si="4"/>
        <v>0</v>
      </c>
    </row>
    <row r="35" spans="1:21">
      <c r="A35" s="613">
        <v>4930</v>
      </c>
      <c r="B35" s="613" t="s">
        <v>2155</v>
      </c>
      <c r="E35" s="616" t="s">
        <v>2253</v>
      </c>
      <c r="F35" s="616">
        <v>1</v>
      </c>
      <c r="G35" s="616" t="s">
        <v>2175</v>
      </c>
      <c r="H35" s="616">
        <v>1</v>
      </c>
      <c r="I35" s="616" t="s">
        <v>2176</v>
      </c>
      <c r="J35" s="616" t="s">
        <v>2188</v>
      </c>
      <c r="K35" s="616">
        <v>3</v>
      </c>
      <c r="L35" s="616" t="s">
        <v>2208</v>
      </c>
      <c r="M35" s="617" t="s">
        <v>2190</v>
      </c>
      <c r="N35" s="630">
        <v>6099</v>
      </c>
      <c r="O35" s="630">
        <v>401</v>
      </c>
      <c r="P35" s="632" t="s">
        <v>2260</v>
      </c>
      <c r="Q35" s="632" t="s">
        <v>2260</v>
      </c>
      <c r="R35" s="631">
        <f t="shared" si="1"/>
        <v>100</v>
      </c>
      <c r="S35" s="631">
        <f t="shared" si="2"/>
        <v>6.574848335792753</v>
      </c>
      <c r="T35" s="631">
        <f t="shared" si="3"/>
        <v>0</v>
      </c>
      <c r="U35" s="631">
        <f t="shared" si="4"/>
        <v>0</v>
      </c>
    </row>
    <row r="36" spans="1:21">
      <c r="A36" s="613">
        <v>4931</v>
      </c>
      <c r="B36" s="613" t="s">
        <v>2155</v>
      </c>
      <c r="E36" s="616" t="s">
        <v>2253</v>
      </c>
      <c r="F36" s="616">
        <v>1</v>
      </c>
      <c r="G36" s="616" t="s">
        <v>2175</v>
      </c>
      <c r="H36" s="616">
        <v>1</v>
      </c>
      <c r="I36" s="616" t="s">
        <v>2176</v>
      </c>
      <c r="J36" s="616" t="s">
        <v>2188</v>
      </c>
      <c r="K36" s="616">
        <v>3</v>
      </c>
      <c r="L36" s="616" t="s">
        <v>2209</v>
      </c>
      <c r="M36" s="617" t="s">
        <v>2190</v>
      </c>
      <c r="N36" s="630">
        <v>3602</v>
      </c>
      <c r="O36" s="630">
        <v>456</v>
      </c>
      <c r="P36" s="632" t="s">
        <v>2260</v>
      </c>
      <c r="Q36" s="632" t="s">
        <v>2260</v>
      </c>
      <c r="R36" s="631">
        <f t="shared" si="1"/>
        <v>100</v>
      </c>
      <c r="S36" s="631">
        <f t="shared" si="2"/>
        <v>12.659633536923931</v>
      </c>
      <c r="T36" s="631">
        <f t="shared" si="3"/>
        <v>0</v>
      </c>
      <c r="U36" s="631">
        <f t="shared" si="4"/>
        <v>0</v>
      </c>
    </row>
    <row r="37" spans="1:21">
      <c r="A37" s="613">
        <v>4932</v>
      </c>
      <c r="B37" s="613" t="s">
        <v>2155</v>
      </c>
      <c r="E37" s="616" t="s">
        <v>2253</v>
      </c>
      <c r="F37" s="616">
        <v>1</v>
      </c>
      <c r="G37" s="616" t="s">
        <v>2175</v>
      </c>
      <c r="H37" s="616">
        <v>1</v>
      </c>
      <c r="I37" s="616" t="s">
        <v>2176</v>
      </c>
      <c r="J37" s="616" t="s">
        <v>2188</v>
      </c>
      <c r="K37" s="616">
        <v>3</v>
      </c>
      <c r="L37" s="616" t="s">
        <v>2210</v>
      </c>
      <c r="M37" s="617" t="s">
        <v>2190</v>
      </c>
      <c r="N37" s="630">
        <v>260</v>
      </c>
      <c r="O37" s="630">
        <v>254</v>
      </c>
      <c r="P37" s="632" t="s">
        <v>2260</v>
      </c>
      <c r="Q37" s="632" t="s">
        <v>2260</v>
      </c>
      <c r="R37" s="631">
        <f t="shared" si="1"/>
        <v>100</v>
      </c>
      <c r="S37" s="631">
        <f t="shared" si="2"/>
        <v>97.692307692307693</v>
      </c>
      <c r="T37" s="631">
        <f t="shared" si="3"/>
        <v>0</v>
      </c>
      <c r="U37" s="631">
        <f t="shared" si="4"/>
        <v>0</v>
      </c>
    </row>
    <row r="38" spans="1:21">
      <c r="A38" s="613">
        <v>4933</v>
      </c>
      <c r="B38" s="613" t="s">
        <v>2155</v>
      </c>
      <c r="E38" s="616" t="s">
        <v>2253</v>
      </c>
      <c r="F38" s="616">
        <v>1</v>
      </c>
      <c r="G38" s="616" t="s">
        <v>2175</v>
      </c>
      <c r="H38" s="616">
        <v>1</v>
      </c>
      <c r="I38" s="616" t="s">
        <v>2176</v>
      </c>
      <c r="J38" s="616" t="s">
        <v>2188</v>
      </c>
      <c r="K38" s="616">
        <v>3</v>
      </c>
      <c r="L38" s="616" t="s">
        <v>2211</v>
      </c>
      <c r="M38" s="617" t="s">
        <v>2190</v>
      </c>
      <c r="N38" s="630">
        <v>2624</v>
      </c>
      <c r="O38" s="630">
        <v>150</v>
      </c>
      <c r="P38" s="632" t="s">
        <v>2260</v>
      </c>
      <c r="Q38" s="632" t="s">
        <v>2260</v>
      </c>
      <c r="R38" s="631">
        <f t="shared" si="1"/>
        <v>100</v>
      </c>
      <c r="S38" s="631">
        <f t="shared" si="2"/>
        <v>5.7164634146341466</v>
      </c>
      <c r="T38" s="631">
        <f t="shared" si="3"/>
        <v>0</v>
      </c>
      <c r="U38" s="631">
        <f t="shared" si="4"/>
        <v>0</v>
      </c>
    </row>
    <row r="39" spans="1:21">
      <c r="A39" s="613">
        <v>4934</v>
      </c>
      <c r="B39" s="613" t="s">
        <v>2155</v>
      </c>
      <c r="E39" s="616" t="s">
        <v>2253</v>
      </c>
      <c r="F39" s="616">
        <v>1</v>
      </c>
      <c r="G39" s="616" t="s">
        <v>2175</v>
      </c>
      <c r="H39" s="616">
        <v>1</v>
      </c>
      <c r="I39" s="616" t="s">
        <v>2176</v>
      </c>
      <c r="J39" s="616" t="s">
        <v>2188</v>
      </c>
      <c r="K39" s="616">
        <v>2</v>
      </c>
      <c r="L39" s="639" t="s">
        <v>2212</v>
      </c>
      <c r="M39" s="617" t="s">
        <v>2190</v>
      </c>
      <c r="N39" s="630">
        <v>5997</v>
      </c>
      <c r="O39" s="630">
        <v>4483</v>
      </c>
      <c r="P39" s="630">
        <v>334</v>
      </c>
      <c r="Q39" s="630">
        <v>283</v>
      </c>
      <c r="R39" s="631">
        <f t="shared" si="1"/>
        <v>100</v>
      </c>
      <c r="S39" s="631">
        <f t="shared" si="2"/>
        <v>74.754043688510919</v>
      </c>
      <c r="T39" s="631">
        <f t="shared" si="3"/>
        <v>5.5694513923628479</v>
      </c>
      <c r="U39" s="631">
        <f t="shared" si="4"/>
        <v>4.7190261797565451</v>
      </c>
    </row>
    <row r="40" spans="1:21">
      <c r="A40" s="613">
        <v>4935</v>
      </c>
      <c r="B40" s="613" t="s">
        <v>2155</v>
      </c>
      <c r="E40" s="616" t="s">
        <v>2253</v>
      </c>
      <c r="F40" s="616">
        <v>1</v>
      </c>
      <c r="G40" s="616" t="s">
        <v>2175</v>
      </c>
      <c r="H40" s="616">
        <v>1</v>
      </c>
      <c r="I40" s="616" t="s">
        <v>2176</v>
      </c>
      <c r="J40" s="616" t="s">
        <v>2188</v>
      </c>
      <c r="K40" s="616">
        <v>3</v>
      </c>
      <c r="L40" s="639" t="s">
        <v>2213</v>
      </c>
      <c r="M40" s="617" t="s">
        <v>2190</v>
      </c>
      <c r="N40" s="630">
        <v>1887</v>
      </c>
      <c r="O40" s="630">
        <v>1386</v>
      </c>
      <c r="P40" s="632" t="s">
        <v>2260</v>
      </c>
      <c r="Q40" s="632" t="s">
        <v>2260</v>
      </c>
      <c r="R40" s="631">
        <f t="shared" si="1"/>
        <v>100</v>
      </c>
      <c r="S40" s="641">
        <f t="shared" si="2"/>
        <v>73.449920508744043</v>
      </c>
      <c r="T40" s="631">
        <f t="shared" si="3"/>
        <v>0</v>
      </c>
      <c r="U40" s="631">
        <f t="shared" si="4"/>
        <v>0</v>
      </c>
    </row>
    <row r="41" spans="1:21">
      <c r="A41" s="613">
        <v>4936</v>
      </c>
      <c r="B41" s="613" t="s">
        <v>2155</v>
      </c>
      <c r="E41" s="616" t="s">
        <v>2253</v>
      </c>
      <c r="F41" s="616">
        <v>1</v>
      </c>
      <c r="G41" s="616" t="s">
        <v>2175</v>
      </c>
      <c r="H41" s="616">
        <v>1</v>
      </c>
      <c r="I41" s="616" t="s">
        <v>2176</v>
      </c>
      <c r="J41" s="616" t="s">
        <v>2188</v>
      </c>
      <c r="K41" s="616">
        <v>3</v>
      </c>
      <c r="L41" s="616" t="s">
        <v>2214</v>
      </c>
      <c r="M41" s="617" t="s">
        <v>2190</v>
      </c>
      <c r="N41" s="630">
        <v>419</v>
      </c>
      <c r="O41" s="630">
        <v>228</v>
      </c>
      <c r="P41" s="630">
        <v>64</v>
      </c>
      <c r="Q41" s="630">
        <v>16</v>
      </c>
      <c r="R41" s="631">
        <f t="shared" si="1"/>
        <v>100</v>
      </c>
      <c r="S41" s="631">
        <f t="shared" si="2"/>
        <v>54.415274463007158</v>
      </c>
      <c r="T41" s="631">
        <f t="shared" si="3"/>
        <v>15.274463007159905</v>
      </c>
      <c r="U41" s="631">
        <f t="shared" si="4"/>
        <v>3.8186157517899764</v>
      </c>
    </row>
    <row r="42" spans="1:21">
      <c r="A42" s="613">
        <v>4937</v>
      </c>
      <c r="B42" s="613" t="s">
        <v>2155</v>
      </c>
      <c r="E42" s="616" t="s">
        <v>2253</v>
      </c>
      <c r="F42" s="616">
        <v>1</v>
      </c>
      <c r="G42" s="616" t="s">
        <v>2175</v>
      </c>
      <c r="H42" s="616">
        <v>1</v>
      </c>
      <c r="I42" s="616" t="s">
        <v>2176</v>
      </c>
      <c r="J42" s="616" t="s">
        <v>2188</v>
      </c>
      <c r="K42" s="616">
        <v>3</v>
      </c>
      <c r="L42" s="616" t="s">
        <v>2215</v>
      </c>
      <c r="M42" s="617" t="s">
        <v>2190</v>
      </c>
      <c r="N42" s="630">
        <v>420</v>
      </c>
      <c r="O42" s="630">
        <v>282</v>
      </c>
      <c r="P42" s="632" t="s">
        <v>2260</v>
      </c>
      <c r="Q42" s="632" t="s">
        <v>2260</v>
      </c>
      <c r="R42" s="631">
        <f t="shared" si="1"/>
        <v>100</v>
      </c>
      <c r="S42" s="631">
        <f t="shared" si="2"/>
        <v>67.142857142857139</v>
      </c>
      <c r="T42" s="631">
        <f t="shared" si="3"/>
        <v>0</v>
      </c>
      <c r="U42" s="631">
        <f t="shared" si="4"/>
        <v>0</v>
      </c>
    </row>
    <row r="43" spans="1:21">
      <c r="A43" s="613">
        <v>4938</v>
      </c>
      <c r="B43" s="613" t="s">
        <v>2155</v>
      </c>
      <c r="E43" s="616" t="s">
        <v>2253</v>
      </c>
      <c r="F43" s="616">
        <v>1</v>
      </c>
      <c r="G43" s="616" t="s">
        <v>2175</v>
      </c>
      <c r="H43" s="616">
        <v>1</v>
      </c>
      <c r="I43" s="616" t="s">
        <v>2176</v>
      </c>
      <c r="J43" s="616" t="s">
        <v>2188</v>
      </c>
      <c r="K43" s="616">
        <v>3</v>
      </c>
      <c r="L43" s="616" t="s">
        <v>2216</v>
      </c>
      <c r="M43" s="617" t="s">
        <v>2190</v>
      </c>
      <c r="N43" s="630">
        <v>1272</v>
      </c>
      <c r="O43" s="630">
        <v>1008</v>
      </c>
      <c r="P43" s="630">
        <v>188</v>
      </c>
      <c r="Q43" s="630">
        <v>30</v>
      </c>
      <c r="R43" s="631">
        <f t="shared" si="1"/>
        <v>100</v>
      </c>
      <c r="S43" s="631">
        <f t="shared" si="2"/>
        <v>79.245283018867923</v>
      </c>
      <c r="T43" s="631">
        <f t="shared" si="3"/>
        <v>14.779874213836477</v>
      </c>
      <c r="U43" s="631">
        <f t="shared" si="4"/>
        <v>2.358490566037736</v>
      </c>
    </row>
    <row r="44" spans="1:21">
      <c r="A44" s="613">
        <v>4939</v>
      </c>
      <c r="B44" s="613" t="s">
        <v>2155</v>
      </c>
      <c r="E44" s="616" t="s">
        <v>2253</v>
      </c>
      <c r="F44" s="616">
        <v>1</v>
      </c>
      <c r="G44" s="616" t="s">
        <v>2175</v>
      </c>
      <c r="H44" s="616">
        <v>1</v>
      </c>
      <c r="I44" s="616" t="s">
        <v>2176</v>
      </c>
      <c r="J44" s="616" t="s">
        <v>2188</v>
      </c>
      <c r="K44" s="616">
        <v>3</v>
      </c>
      <c r="L44" s="616" t="s">
        <v>2217</v>
      </c>
      <c r="M44" s="617" t="s">
        <v>2190</v>
      </c>
      <c r="N44" s="630">
        <v>1741</v>
      </c>
      <c r="O44" s="630">
        <v>1498</v>
      </c>
      <c r="P44" s="630">
        <v>82</v>
      </c>
      <c r="Q44" s="630">
        <v>100</v>
      </c>
      <c r="R44" s="631">
        <f t="shared" si="1"/>
        <v>100</v>
      </c>
      <c r="S44" s="631">
        <f t="shared" si="2"/>
        <v>86.042504307869038</v>
      </c>
      <c r="T44" s="631">
        <f t="shared" si="3"/>
        <v>4.7099368179207355</v>
      </c>
      <c r="U44" s="631">
        <f t="shared" si="4"/>
        <v>5.7438253877082142</v>
      </c>
    </row>
    <row r="45" spans="1:21">
      <c r="A45" s="613">
        <v>4940</v>
      </c>
      <c r="B45" s="613" t="s">
        <v>2155</v>
      </c>
      <c r="E45" s="616" t="s">
        <v>2253</v>
      </c>
      <c r="F45" s="616">
        <v>1</v>
      </c>
      <c r="G45" s="616" t="s">
        <v>2175</v>
      </c>
      <c r="H45" s="616">
        <v>1</v>
      </c>
      <c r="I45" s="616" t="s">
        <v>2176</v>
      </c>
      <c r="J45" s="616" t="s">
        <v>2188</v>
      </c>
      <c r="K45" s="616">
        <v>3</v>
      </c>
      <c r="L45" s="616" t="s">
        <v>2218</v>
      </c>
      <c r="M45" s="617" t="s">
        <v>2190</v>
      </c>
      <c r="N45" s="630">
        <v>259</v>
      </c>
      <c r="O45" s="630">
        <v>79</v>
      </c>
      <c r="P45" s="632" t="s">
        <v>2260</v>
      </c>
      <c r="Q45" s="630">
        <v>137</v>
      </c>
      <c r="R45" s="631">
        <f t="shared" si="1"/>
        <v>100</v>
      </c>
      <c r="S45" s="631">
        <f t="shared" si="2"/>
        <v>30.501930501930502</v>
      </c>
      <c r="T45" s="631">
        <f t="shared" si="3"/>
        <v>0</v>
      </c>
      <c r="U45" s="631">
        <f t="shared" si="4"/>
        <v>52.895752895752899</v>
      </c>
    </row>
    <row r="46" spans="1:21">
      <c r="A46" s="613">
        <v>4941</v>
      </c>
      <c r="B46" s="613" t="s">
        <v>2155</v>
      </c>
      <c r="E46" s="616" t="s">
        <v>2253</v>
      </c>
      <c r="F46" s="616">
        <v>1</v>
      </c>
      <c r="G46" s="616" t="s">
        <v>2175</v>
      </c>
      <c r="H46" s="616">
        <v>1</v>
      </c>
      <c r="I46" s="616" t="s">
        <v>2176</v>
      </c>
      <c r="J46" s="616" t="s">
        <v>2188</v>
      </c>
      <c r="K46" s="616">
        <v>2</v>
      </c>
      <c r="L46" s="639" t="s">
        <v>2219</v>
      </c>
      <c r="M46" s="617" t="s">
        <v>2190</v>
      </c>
      <c r="N46" s="630">
        <v>12623</v>
      </c>
      <c r="O46" s="630">
        <v>6585</v>
      </c>
      <c r="P46" s="630">
        <v>2731</v>
      </c>
      <c r="Q46" s="630">
        <v>1296</v>
      </c>
      <c r="R46" s="631">
        <f t="shared" si="1"/>
        <v>100</v>
      </c>
      <c r="S46" s="641">
        <f t="shared" si="2"/>
        <v>52.166679870078426</v>
      </c>
      <c r="T46" s="631">
        <f t="shared" si="3"/>
        <v>21.635110512556444</v>
      </c>
      <c r="U46" s="631">
        <f t="shared" si="4"/>
        <v>10.266972985819537</v>
      </c>
    </row>
    <row r="47" spans="1:21">
      <c r="A47" s="613">
        <v>4942</v>
      </c>
      <c r="B47" s="613" t="s">
        <v>2155</v>
      </c>
      <c r="E47" s="616" t="s">
        <v>2253</v>
      </c>
      <c r="F47" s="616">
        <v>1</v>
      </c>
      <c r="G47" s="616" t="s">
        <v>2175</v>
      </c>
      <c r="H47" s="616">
        <v>1</v>
      </c>
      <c r="I47" s="616" t="s">
        <v>2176</v>
      </c>
      <c r="J47" s="616" t="s">
        <v>2188</v>
      </c>
      <c r="K47" s="616">
        <v>3</v>
      </c>
      <c r="L47" s="616" t="s">
        <v>2220</v>
      </c>
      <c r="M47" s="617" t="s">
        <v>2190</v>
      </c>
      <c r="N47" s="632" t="s">
        <v>2260</v>
      </c>
      <c r="O47" s="632" t="s">
        <v>2260</v>
      </c>
      <c r="P47" s="632" t="s">
        <v>2260</v>
      </c>
      <c r="Q47" s="632" t="s">
        <v>2260</v>
      </c>
      <c r="R47" s="631" t="e">
        <f t="shared" si="1"/>
        <v>#DIV/0!</v>
      </c>
      <c r="S47" s="631" t="e">
        <f t="shared" si="2"/>
        <v>#DIV/0!</v>
      </c>
      <c r="T47" s="631" t="e">
        <f t="shared" si="3"/>
        <v>#DIV/0!</v>
      </c>
      <c r="U47" s="631" t="e">
        <f t="shared" si="4"/>
        <v>#DIV/0!</v>
      </c>
    </row>
    <row r="48" spans="1:21">
      <c r="A48" s="613">
        <v>4943</v>
      </c>
      <c r="B48" s="613" t="s">
        <v>2155</v>
      </c>
      <c r="E48" s="616" t="s">
        <v>2253</v>
      </c>
      <c r="F48" s="616">
        <v>1</v>
      </c>
      <c r="G48" s="616" t="s">
        <v>2175</v>
      </c>
      <c r="H48" s="616">
        <v>1</v>
      </c>
      <c r="I48" s="616" t="s">
        <v>2176</v>
      </c>
      <c r="J48" s="616" t="s">
        <v>2188</v>
      </c>
      <c r="K48" s="616">
        <v>3</v>
      </c>
      <c r="L48" s="616" t="s">
        <v>2221</v>
      </c>
      <c r="M48" s="617" t="s">
        <v>2190</v>
      </c>
      <c r="N48" s="630">
        <v>7122</v>
      </c>
      <c r="O48" s="630">
        <v>3195</v>
      </c>
      <c r="P48" s="630">
        <v>1548</v>
      </c>
      <c r="Q48" s="630">
        <v>797</v>
      </c>
      <c r="R48" s="631">
        <f t="shared" si="1"/>
        <v>100</v>
      </c>
      <c r="S48" s="631">
        <f t="shared" si="2"/>
        <v>44.860994102780118</v>
      </c>
      <c r="T48" s="631">
        <f t="shared" si="3"/>
        <v>21.735467565290648</v>
      </c>
      <c r="U48" s="631">
        <f t="shared" si="4"/>
        <v>11.190676776186464</v>
      </c>
    </row>
    <row r="49" spans="1:21">
      <c r="A49" s="613">
        <v>4944</v>
      </c>
      <c r="B49" s="613" t="s">
        <v>2155</v>
      </c>
      <c r="E49" s="616" t="s">
        <v>2253</v>
      </c>
      <c r="F49" s="616">
        <v>1</v>
      </c>
      <c r="G49" s="616" t="s">
        <v>2175</v>
      </c>
      <c r="H49" s="616">
        <v>1</v>
      </c>
      <c r="I49" s="616" t="s">
        <v>2176</v>
      </c>
      <c r="J49" s="616" t="s">
        <v>2188</v>
      </c>
      <c r="K49" s="616">
        <v>3</v>
      </c>
      <c r="L49" s="616" t="s">
        <v>2222</v>
      </c>
      <c r="M49" s="617" t="s">
        <v>2190</v>
      </c>
      <c r="N49" s="630">
        <v>2219</v>
      </c>
      <c r="O49" s="630">
        <v>1483</v>
      </c>
      <c r="P49" s="630">
        <v>80</v>
      </c>
      <c r="Q49" s="630">
        <v>459</v>
      </c>
      <c r="R49" s="631">
        <f t="shared" si="1"/>
        <v>100</v>
      </c>
      <c r="S49" s="631">
        <f t="shared" si="2"/>
        <v>66.831906264082917</v>
      </c>
      <c r="T49" s="631">
        <f t="shared" si="3"/>
        <v>3.605227579990987</v>
      </c>
      <c r="U49" s="631">
        <f t="shared" si="4"/>
        <v>20.684993240198288</v>
      </c>
    </row>
    <row r="50" spans="1:21">
      <c r="A50" s="613">
        <v>4945</v>
      </c>
      <c r="B50" s="613" t="s">
        <v>2155</v>
      </c>
      <c r="E50" s="616" t="s">
        <v>2253</v>
      </c>
      <c r="F50" s="616">
        <v>1</v>
      </c>
      <c r="G50" s="616" t="s">
        <v>2175</v>
      </c>
      <c r="H50" s="616">
        <v>1</v>
      </c>
      <c r="I50" s="616" t="s">
        <v>2176</v>
      </c>
      <c r="J50" s="616" t="s">
        <v>2188</v>
      </c>
      <c r="K50" s="616">
        <v>3</v>
      </c>
      <c r="L50" s="616" t="s">
        <v>2223</v>
      </c>
      <c r="M50" s="617" t="s">
        <v>2190</v>
      </c>
      <c r="N50" s="630">
        <v>434</v>
      </c>
      <c r="O50" s="630">
        <v>409</v>
      </c>
      <c r="P50" s="630">
        <v>5</v>
      </c>
      <c r="Q50" s="630">
        <v>20</v>
      </c>
      <c r="R50" s="631">
        <f t="shared" si="1"/>
        <v>100</v>
      </c>
      <c r="S50" s="631">
        <f t="shared" si="2"/>
        <v>94.239631336405523</v>
      </c>
      <c r="T50" s="631">
        <f t="shared" si="3"/>
        <v>1.1520737327188941</v>
      </c>
      <c r="U50" s="631">
        <f t="shared" si="4"/>
        <v>4.6082949308755765</v>
      </c>
    </row>
    <row r="51" spans="1:21">
      <c r="A51" s="613">
        <v>4946</v>
      </c>
      <c r="B51" s="613" t="s">
        <v>2155</v>
      </c>
      <c r="E51" s="616" t="s">
        <v>2253</v>
      </c>
      <c r="F51" s="616">
        <v>1</v>
      </c>
      <c r="G51" s="616" t="s">
        <v>2175</v>
      </c>
      <c r="H51" s="616">
        <v>1</v>
      </c>
      <c r="I51" s="616" t="s">
        <v>2176</v>
      </c>
      <c r="J51" s="616" t="s">
        <v>2188</v>
      </c>
      <c r="K51" s="616">
        <v>3</v>
      </c>
      <c r="L51" s="616" t="s">
        <v>2224</v>
      </c>
      <c r="M51" s="617" t="s">
        <v>2190</v>
      </c>
      <c r="N51" s="630">
        <v>67</v>
      </c>
      <c r="O51" s="630">
        <v>67</v>
      </c>
      <c r="P51" s="632" t="s">
        <v>2260</v>
      </c>
      <c r="Q51" s="632" t="s">
        <v>2260</v>
      </c>
      <c r="R51" s="631">
        <f t="shared" si="1"/>
        <v>100</v>
      </c>
      <c r="S51" s="631">
        <f t="shared" si="2"/>
        <v>100</v>
      </c>
      <c r="T51" s="631">
        <f t="shared" si="3"/>
        <v>0</v>
      </c>
      <c r="U51" s="631">
        <f t="shared" si="4"/>
        <v>0</v>
      </c>
    </row>
    <row r="52" spans="1:21">
      <c r="A52" s="613">
        <v>4947</v>
      </c>
      <c r="B52" s="613" t="s">
        <v>2155</v>
      </c>
      <c r="E52" s="616" t="s">
        <v>2253</v>
      </c>
      <c r="F52" s="616">
        <v>1</v>
      </c>
      <c r="G52" s="616" t="s">
        <v>2175</v>
      </c>
      <c r="H52" s="616">
        <v>1</v>
      </c>
      <c r="I52" s="616" t="s">
        <v>2176</v>
      </c>
      <c r="J52" s="616" t="s">
        <v>2188</v>
      </c>
      <c r="K52" s="616">
        <v>3</v>
      </c>
      <c r="L52" s="616" t="s">
        <v>2225</v>
      </c>
      <c r="M52" s="617" t="s">
        <v>2190</v>
      </c>
      <c r="N52" s="630">
        <v>1232</v>
      </c>
      <c r="O52" s="630">
        <v>575</v>
      </c>
      <c r="P52" s="630">
        <v>522</v>
      </c>
      <c r="Q52" s="630">
        <v>20</v>
      </c>
      <c r="R52" s="631">
        <f t="shared" si="1"/>
        <v>100</v>
      </c>
      <c r="S52" s="631">
        <f t="shared" si="2"/>
        <v>46.672077922077918</v>
      </c>
      <c r="T52" s="631">
        <f t="shared" si="3"/>
        <v>42.370129870129873</v>
      </c>
      <c r="U52" s="631">
        <f t="shared" si="4"/>
        <v>1.6233766233766231</v>
      </c>
    </row>
    <row r="53" spans="1:21">
      <c r="A53" s="613">
        <v>4948</v>
      </c>
      <c r="B53" s="613" t="s">
        <v>2155</v>
      </c>
      <c r="E53" s="616" t="s">
        <v>2253</v>
      </c>
      <c r="F53" s="616">
        <v>1</v>
      </c>
      <c r="G53" s="616" t="s">
        <v>2175</v>
      </c>
      <c r="H53" s="616">
        <v>1</v>
      </c>
      <c r="I53" s="616" t="s">
        <v>2176</v>
      </c>
      <c r="J53" s="616" t="s">
        <v>2188</v>
      </c>
      <c r="K53" s="616">
        <v>3</v>
      </c>
      <c r="L53" s="616" t="s">
        <v>2226</v>
      </c>
      <c r="M53" s="617" t="s">
        <v>2190</v>
      </c>
      <c r="N53" s="630">
        <v>1114</v>
      </c>
      <c r="O53" s="630">
        <v>519</v>
      </c>
      <c r="P53" s="630">
        <v>576</v>
      </c>
      <c r="Q53" s="632" t="s">
        <v>2260</v>
      </c>
      <c r="R53" s="631">
        <f t="shared" si="1"/>
        <v>100</v>
      </c>
      <c r="S53" s="631">
        <f t="shared" si="2"/>
        <v>46.58886894075404</v>
      </c>
      <c r="T53" s="631">
        <f t="shared" si="3"/>
        <v>51.705565529622973</v>
      </c>
      <c r="U53" s="631">
        <f t="shared" si="4"/>
        <v>0</v>
      </c>
    </row>
    <row r="54" spans="1:21">
      <c r="A54" s="613">
        <v>4949</v>
      </c>
      <c r="B54" s="613" t="s">
        <v>2155</v>
      </c>
      <c r="E54" s="616" t="s">
        <v>2253</v>
      </c>
      <c r="F54" s="616">
        <v>1</v>
      </c>
      <c r="G54" s="616" t="s">
        <v>2175</v>
      </c>
      <c r="H54" s="616">
        <v>1</v>
      </c>
      <c r="I54" s="616" t="s">
        <v>2176</v>
      </c>
      <c r="J54" s="616" t="s">
        <v>2188</v>
      </c>
      <c r="K54" s="616">
        <v>3</v>
      </c>
      <c r="L54" s="616" t="s">
        <v>2227</v>
      </c>
      <c r="M54" s="617" t="s">
        <v>2190</v>
      </c>
      <c r="N54" s="630">
        <v>435</v>
      </c>
      <c r="O54" s="630">
        <v>337</v>
      </c>
      <c r="P54" s="632" t="s">
        <v>2260</v>
      </c>
      <c r="Q54" s="632" t="s">
        <v>2260</v>
      </c>
      <c r="R54" s="631">
        <f t="shared" si="1"/>
        <v>100</v>
      </c>
      <c r="S54" s="631">
        <f t="shared" si="2"/>
        <v>77.47126436781609</v>
      </c>
      <c r="T54" s="631">
        <f t="shared" si="3"/>
        <v>0</v>
      </c>
      <c r="U54" s="631">
        <f t="shared" si="4"/>
        <v>0</v>
      </c>
    </row>
    <row r="55" spans="1:21">
      <c r="A55" s="613">
        <v>4950</v>
      </c>
      <c r="B55" s="613" t="s">
        <v>2155</v>
      </c>
      <c r="E55" s="616" t="s">
        <v>2253</v>
      </c>
      <c r="F55" s="616">
        <v>1</v>
      </c>
      <c r="G55" s="616" t="s">
        <v>2175</v>
      </c>
      <c r="H55" s="616">
        <v>1</v>
      </c>
      <c r="I55" s="616" t="s">
        <v>2176</v>
      </c>
      <c r="J55" s="616" t="s">
        <v>2188</v>
      </c>
      <c r="K55" s="616">
        <v>2</v>
      </c>
      <c r="L55" s="639" t="s">
        <v>2228</v>
      </c>
      <c r="M55" s="617" t="s">
        <v>2190</v>
      </c>
      <c r="N55" s="630">
        <v>14337</v>
      </c>
      <c r="O55" s="630">
        <v>9875</v>
      </c>
      <c r="P55" s="630">
        <v>937</v>
      </c>
      <c r="Q55" s="630">
        <v>2127</v>
      </c>
      <c r="R55" s="631">
        <f t="shared" si="1"/>
        <v>100</v>
      </c>
      <c r="S55" s="641">
        <f t="shared" si="2"/>
        <v>68.877728953058508</v>
      </c>
      <c r="T55" s="631">
        <f t="shared" si="3"/>
        <v>6.535537420659832</v>
      </c>
      <c r="U55" s="631">
        <f t="shared" si="4"/>
        <v>14.835739694496757</v>
      </c>
    </row>
    <row r="56" spans="1:21">
      <c r="A56" s="613">
        <v>4951</v>
      </c>
      <c r="B56" s="613" t="s">
        <v>2155</v>
      </c>
      <c r="E56" s="616" t="s">
        <v>2253</v>
      </c>
      <c r="F56" s="616">
        <v>1</v>
      </c>
      <c r="G56" s="616" t="s">
        <v>2175</v>
      </c>
      <c r="H56" s="616">
        <v>1</v>
      </c>
      <c r="I56" s="616" t="s">
        <v>2176</v>
      </c>
      <c r="J56" s="616" t="s">
        <v>2188</v>
      </c>
      <c r="K56" s="616">
        <v>3</v>
      </c>
      <c r="L56" s="639" t="s">
        <v>2229</v>
      </c>
      <c r="M56" s="617" t="s">
        <v>2190</v>
      </c>
      <c r="N56" s="630">
        <v>2665</v>
      </c>
      <c r="O56" s="630">
        <v>1826</v>
      </c>
      <c r="P56" s="630">
        <v>197</v>
      </c>
      <c r="Q56" s="630">
        <v>459</v>
      </c>
      <c r="R56" s="631">
        <f t="shared" si="1"/>
        <v>100</v>
      </c>
      <c r="S56" s="631">
        <f t="shared" si="2"/>
        <v>68.517823639774861</v>
      </c>
      <c r="T56" s="631">
        <f t="shared" si="3"/>
        <v>7.392120075046904</v>
      </c>
      <c r="U56" s="631">
        <f t="shared" si="4"/>
        <v>17.223264540337709</v>
      </c>
    </row>
    <row r="57" spans="1:21">
      <c r="A57" s="613">
        <v>4952</v>
      </c>
      <c r="B57" s="613" t="s">
        <v>2155</v>
      </c>
      <c r="E57" s="616" t="s">
        <v>2253</v>
      </c>
      <c r="F57" s="616">
        <v>1</v>
      </c>
      <c r="G57" s="616" t="s">
        <v>2175</v>
      </c>
      <c r="H57" s="616">
        <v>1</v>
      </c>
      <c r="I57" s="616" t="s">
        <v>2176</v>
      </c>
      <c r="J57" s="616" t="s">
        <v>2188</v>
      </c>
      <c r="K57" s="616">
        <v>3</v>
      </c>
      <c r="L57" s="639" t="s">
        <v>2230</v>
      </c>
      <c r="M57" s="617" t="s">
        <v>2190</v>
      </c>
      <c r="N57" s="630">
        <v>1385</v>
      </c>
      <c r="O57" s="630">
        <v>43</v>
      </c>
      <c r="P57" s="630">
        <v>89</v>
      </c>
      <c r="Q57" s="630">
        <v>136</v>
      </c>
      <c r="R57" s="631">
        <f t="shared" si="1"/>
        <v>100</v>
      </c>
      <c r="S57" s="631">
        <f t="shared" si="2"/>
        <v>3.104693140794224</v>
      </c>
      <c r="T57" s="631">
        <f t="shared" si="3"/>
        <v>6.4259927797833933</v>
      </c>
      <c r="U57" s="631">
        <f t="shared" si="4"/>
        <v>9.8194945848375443</v>
      </c>
    </row>
    <row r="58" spans="1:21">
      <c r="A58" s="613">
        <v>4953</v>
      </c>
      <c r="B58" s="613" t="s">
        <v>2155</v>
      </c>
      <c r="E58" s="616" t="s">
        <v>2253</v>
      </c>
      <c r="F58" s="616">
        <v>1</v>
      </c>
      <c r="G58" s="616" t="s">
        <v>2175</v>
      </c>
      <c r="H58" s="616">
        <v>1</v>
      </c>
      <c r="I58" s="616" t="s">
        <v>2176</v>
      </c>
      <c r="J58" s="616" t="s">
        <v>2188</v>
      </c>
      <c r="K58" s="616">
        <v>3</v>
      </c>
      <c r="L58" s="616" t="s">
        <v>2231</v>
      </c>
      <c r="M58" s="617" t="s">
        <v>2190</v>
      </c>
      <c r="N58" s="630">
        <v>1607</v>
      </c>
      <c r="O58" s="630">
        <v>1334</v>
      </c>
      <c r="P58" s="630">
        <v>72</v>
      </c>
      <c r="Q58" s="630">
        <v>104</v>
      </c>
      <c r="R58" s="631">
        <f t="shared" si="1"/>
        <v>100</v>
      </c>
      <c r="S58" s="631">
        <f t="shared" si="2"/>
        <v>83.011823273179843</v>
      </c>
      <c r="T58" s="631">
        <f t="shared" si="3"/>
        <v>4.4803982576229</v>
      </c>
      <c r="U58" s="631">
        <f t="shared" si="4"/>
        <v>6.4716863721219671</v>
      </c>
    </row>
    <row r="59" spans="1:21">
      <c r="A59" s="613">
        <v>4954</v>
      </c>
      <c r="B59" s="613" t="s">
        <v>2155</v>
      </c>
      <c r="E59" s="616" t="s">
        <v>2253</v>
      </c>
      <c r="F59" s="616">
        <v>1</v>
      </c>
      <c r="G59" s="616" t="s">
        <v>2175</v>
      </c>
      <c r="H59" s="616">
        <v>1</v>
      </c>
      <c r="I59" s="616" t="s">
        <v>2176</v>
      </c>
      <c r="J59" s="616" t="s">
        <v>2188</v>
      </c>
      <c r="K59" s="616">
        <v>3</v>
      </c>
      <c r="L59" s="616" t="s">
        <v>2232</v>
      </c>
      <c r="M59" s="617" t="s">
        <v>2190</v>
      </c>
      <c r="N59" s="630">
        <v>8680</v>
      </c>
      <c r="O59" s="630">
        <v>6673</v>
      </c>
      <c r="P59" s="630">
        <v>579</v>
      </c>
      <c r="Q59" s="630">
        <v>1429</v>
      </c>
      <c r="R59" s="631">
        <f t="shared" si="1"/>
        <v>100</v>
      </c>
      <c r="S59" s="631">
        <f t="shared" si="2"/>
        <v>76.877880184331786</v>
      </c>
      <c r="T59" s="631">
        <f t="shared" si="3"/>
        <v>6.6705069124423959</v>
      </c>
      <c r="U59" s="631">
        <f t="shared" si="4"/>
        <v>16.463133640552996</v>
      </c>
    </row>
    <row r="60" spans="1:21">
      <c r="A60" s="613">
        <v>4955</v>
      </c>
      <c r="B60" s="613" t="s">
        <v>2155</v>
      </c>
      <c r="E60" s="616" t="s">
        <v>2253</v>
      </c>
      <c r="F60" s="616">
        <v>1</v>
      </c>
      <c r="G60" s="616" t="s">
        <v>2175</v>
      </c>
      <c r="H60" s="616">
        <v>1</v>
      </c>
      <c r="I60" s="616" t="s">
        <v>2176</v>
      </c>
      <c r="J60" s="616" t="s">
        <v>2188</v>
      </c>
      <c r="K60" s="616">
        <v>2</v>
      </c>
      <c r="L60" s="616" t="s">
        <v>2233</v>
      </c>
      <c r="M60" s="617" t="s">
        <v>2190</v>
      </c>
      <c r="N60" s="630">
        <v>22532</v>
      </c>
      <c r="O60" s="630">
        <v>7958</v>
      </c>
      <c r="P60" s="630">
        <v>1711</v>
      </c>
      <c r="Q60" s="630">
        <v>2733</v>
      </c>
      <c r="R60" s="631">
        <f t="shared" si="1"/>
        <v>100</v>
      </c>
      <c r="S60" s="631">
        <f t="shared" si="2"/>
        <v>35.318657908752002</v>
      </c>
      <c r="T60" s="631">
        <f t="shared" si="3"/>
        <v>7.5936445943546955</v>
      </c>
      <c r="U60" s="631">
        <f t="shared" si="4"/>
        <v>12.129415941771702</v>
      </c>
    </row>
    <row r="61" spans="1:21">
      <c r="A61" s="613">
        <v>4956</v>
      </c>
      <c r="B61" s="613" t="s">
        <v>2155</v>
      </c>
      <c r="E61" s="616" t="s">
        <v>2253</v>
      </c>
      <c r="F61" s="616">
        <v>1</v>
      </c>
      <c r="G61" s="616" t="s">
        <v>2175</v>
      </c>
      <c r="H61" s="616">
        <v>1</v>
      </c>
      <c r="I61" s="616" t="s">
        <v>2176</v>
      </c>
      <c r="J61" s="616" t="s">
        <v>2188</v>
      </c>
      <c r="K61" s="616">
        <v>3</v>
      </c>
      <c r="L61" s="616" t="s">
        <v>2234</v>
      </c>
      <c r="M61" s="617" t="s">
        <v>2190</v>
      </c>
      <c r="N61" s="630">
        <v>6693</v>
      </c>
      <c r="O61" s="630">
        <v>4174</v>
      </c>
      <c r="P61" s="630">
        <v>616</v>
      </c>
      <c r="Q61" s="630">
        <v>1820</v>
      </c>
      <c r="R61" s="631">
        <f t="shared" si="1"/>
        <v>100</v>
      </c>
      <c r="S61" s="631">
        <f t="shared" si="2"/>
        <v>62.363663529060211</v>
      </c>
      <c r="T61" s="631">
        <f t="shared" si="3"/>
        <v>9.2036455998804723</v>
      </c>
      <c r="U61" s="631">
        <f t="shared" si="4"/>
        <v>27.192589272374125</v>
      </c>
    </row>
    <row r="62" spans="1:21">
      <c r="A62" s="613">
        <v>4957</v>
      </c>
      <c r="B62" s="613" t="s">
        <v>2155</v>
      </c>
      <c r="E62" s="616" t="s">
        <v>2253</v>
      </c>
      <c r="F62" s="616">
        <v>1</v>
      </c>
      <c r="G62" s="616" t="s">
        <v>2175</v>
      </c>
      <c r="H62" s="616">
        <v>1</v>
      </c>
      <c r="I62" s="616" t="s">
        <v>2176</v>
      </c>
      <c r="J62" s="616" t="s">
        <v>2188</v>
      </c>
      <c r="K62" s="616">
        <v>3</v>
      </c>
      <c r="L62" s="616" t="s">
        <v>2235</v>
      </c>
      <c r="M62" s="617" t="s">
        <v>2190</v>
      </c>
      <c r="N62" s="630">
        <v>6158</v>
      </c>
      <c r="O62" s="630">
        <v>2239</v>
      </c>
      <c r="P62" s="630">
        <v>838</v>
      </c>
      <c r="Q62" s="630">
        <v>478</v>
      </c>
      <c r="R62" s="631">
        <f t="shared" si="1"/>
        <v>100</v>
      </c>
      <c r="S62" s="631">
        <f t="shared" si="2"/>
        <v>36.359207534913935</v>
      </c>
      <c r="T62" s="631">
        <f t="shared" si="3"/>
        <v>13.608314387788242</v>
      </c>
      <c r="U62" s="631">
        <f t="shared" si="4"/>
        <v>7.7622604741799286</v>
      </c>
    </row>
    <row r="63" spans="1:21">
      <c r="A63" s="613">
        <v>4958</v>
      </c>
      <c r="B63" s="613" t="s">
        <v>2155</v>
      </c>
      <c r="E63" s="616" t="s">
        <v>2253</v>
      </c>
      <c r="F63" s="616">
        <v>1</v>
      </c>
      <c r="G63" s="616" t="s">
        <v>2175</v>
      </c>
      <c r="H63" s="616">
        <v>1</v>
      </c>
      <c r="I63" s="616" t="s">
        <v>2176</v>
      </c>
      <c r="J63" s="616" t="s">
        <v>2188</v>
      </c>
      <c r="K63" s="616">
        <v>3</v>
      </c>
      <c r="L63" s="616" t="s">
        <v>2236</v>
      </c>
      <c r="M63" s="617" t="s">
        <v>2190</v>
      </c>
      <c r="N63" s="630">
        <v>9681</v>
      </c>
      <c r="O63" s="630">
        <v>1545</v>
      </c>
      <c r="P63" s="630">
        <v>256</v>
      </c>
      <c r="Q63" s="630">
        <v>436</v>
      </c>
      <c r="R63" s="631">
        <f t="shared" si="1"/>
        <v>100</v>
      </c>
      <c r="S63" s="631">
        <f t="shared" si="2"/>
        <v>15.959095134800124</v>
      </c>
      <c r="T63" s="631">
        <f t="shared" si="3"/>
        <v>2.6443549220121891</v>
      </c>
      <c r="U63" s="631">
        <f t="shared" si="4"/>
        <v>4.503666976552009</v>
      </c>
    </row>
    <row r="64" spans="1:21">
      <c r="A64" s="613">
        <v>4959</v>
      </c>
      <c r="B64" s="613" t="s">
        <v>2155</v>
      </c>
      <c r="E64" s="616" t="s">
        <v>2253</v>
      </c>
      <c r="F64" s="616">
        <v>1</v>
      </c>
      <c r="G64" s="616" t="s">
        <v>2175</v>
      </c>
      <c r="H64" s="616">
        <v>1</v>
      </c>
      <c r="I64" s="616" t="s">
        <v>2176</v>
      </c>
      <c r="J64" s="616" t="s">
        <v>2188</v>
      </c>
      <c r="K64" s="616">
        <v>2</v>
      </c>
      <c r="L64" s="616" t="s">
        <v>2237</v>
      </c>
      <c r="M64" s="617" t="s">
        <v>2190</v>
      </c>
      <c r="N64" s="630">
        <v>11671</v>
      </c>
      <c r="O64" s="630">
        <v>180</v>
      </c>
      <c r="P64" s="630">
        <v>308</v>
      </c>
      <c r="Q64" s="630">
        <v>434</v>
      </c>
      <c r="R64" s="631">
        <f t="shared" si="1"/>
        <v>100</v>
      </c>
      <c r="S64" s="631">
        <f t="shared" si="2"/>
        <v>1.5422842944049353</v>
      </c>
      <c r="T64" s="631">
        <f t="shared" si="3"/>
        <v>2.6390197926484449</v>
      </c>
      <c r="U64" s="631">
        <f t="shared" si="4"/>
        <v>3.7186187987318995</v>
      </c>
    </row>
    <row r="65" spans="1:21">
      <c r="A65" s="613">
        <v>4960</v>
      </c>
      <c r="B65" s="613" t="s">
        <v>2155</v>
      </c>
      <c r="E65" s="616" t="s">
        <v>2253</v>
      </c>
      <c r="F65" s="616">
        <v>1</v>
      </c>
      <c r="G65" s="616" t="s">
        <v>2175</v>
      </c>
      <c r="H65" s="616">
        <v>1</v>
      </c>
      <c r="I65" s="616" t="s">
        <v>2176</v>
      </c>
      <c r="J65" s="616" t="s">
        <v>2188</v>
      </c>
      <c r="K65" s="616">
        <v>3</v>
      </c>
      <c r="L65" s="616" t="s">
        <v>2238</v>
      </c>
      <c r="M65" s="617" t="s">
        <v>2190</v>
      </c>
      <c r="N65" s="630">
        <v>9643</v>
      </c>
      <c r="O65" s="630">
        <v>180</v>
      </c>
      <c r="P65" s="632" t="s">
        <v>2260</v>
      </c>
      <c r="Q65" s="630">
        <v>430</v>
      </c>
      <c r="R65" s="631">
        <f t="shared" si="1"/>
        <v>100</v>
      </c>
      <c r="S65" s="631">
        <f t="shared" si="2"/>
        <v>1.8666390127553667</v>
      </c>
      <c r="T65" s="631">
        <f t="shared" si="3"/>
        <v>0</v>
      </c>
      <c r="U65" s="631">
        <f t="shared" si="4"/>
        <v>4.4591931971378198</v>
      </c>
    </row>
    <row r="66" spans="1:21">
      <c r="A66" s="613">
        <v>4961</v>
      </c>
      <c r="B66" s="613" t="s">
        <v>2155</v>
      </c>
      <c r="E66" s="616" t="s">
        <v>2253</v>
      </c>
      <c r="F66" s="616">
        <v>1</v>
      </c>
      <c r="G66" s="616" t="s">
        <v>2175</v>
      </c>
      <c r="H66" s="616">
        <v>1</v>
      </c>
      <c r="I66" s="616" t="s">
        <v>2176</v>
      </c>
      <c r="J66" s="616" t="s">
        <v>2188</v>
      </c>
      <c r="K66" s="616">
        <v>3</v>
      </c>
      <c r="L66" s="616" t="s">
        <v>2239</v>
      </c>
      <c r="M66" s="617" t="s">
        <v>2190</v>
      </c>
      <c r="N66" s="630">
        <v>3</v>
      </c>
      <c r="O66" s="632" t="s">
        <v>2260</v>
      </c>
      <c r="P66" s="632" t="s">
        <v>2260</v>
      </c>
      <c r="Q66" s="630">
        <v>3</v>
      </c>
      <c r="R66" s="631">
        <f t="shared" si="1"/>
        <v>100</v>
      </c>
      <c r="S66" s="631">
        <f t="shared" si="2"/>
        <v>0</v>
      </c>
      <c r="T66" s="631">
        <f t="shared" si="3"/>
        <v>0</v>
      </c>
      <c r="U66" s="631">
        <f t="shared" si="4"/>
        <v>100</v>
      </c>
    </row>
    <row r="67" spans="1:21">
      <c r="A67" s="613">
        <v>4962</v>
      </c>
      <c r="B67" s="613" t="s">
        <v>2155</v>
      </c>
      <c r="E67" s="616" t="s">
        <v>2253</v>
      </c>
      <c r="F67" s="616">
        <v>1</v>
      </c>
      <c r="G67" s="616" t="s">
        <v>2175</v>
      </c>
      <c r="H67" s="616">
        <v>1</v>
      </c>
      <c r="I67" s="616" t="s">
        <v>2176</v>
      </c>
      <c r="J67" s="616" t="s">
        <v>2188</v>
      </c>
      <c r="K67" s="616">
        <v>3</v>
      </c>
      <c r="L67" s="616" t="s">
        <v>2240</v>
      </c>
      <c r="M67" s="617" t="s">
        <v>2190</v>
      </c>
      <c r="N67" s="630">
        <v>2025</v>
      </c>
      <c r="O67" s="632" t="s">
        <v>2260</v>
      </c>
      <c r="P67" s="630">
        <v>308</v>
      </c>
      <c r="Q67" s="632" t="s">
        <v>2260</v>
      </c>
      <c r="R67" s="631">
        <f t="shared" si="1"/>
        <v>100</v>
      </c>
      <c r="S67" s="631">
        <f t="shared" si="2"/>
        <v>0</v>
      </c>
      <c r="T67" s="631">
        <f t="shared" si="3"/>
        <v>15.209876543209877</v>
      </c>
      <c r="U67" s="631">
        <f t="shared" si="4"/>
        <v>0</v>
      </c>
    </row>
    <row r="68" spans="1:21">
      <c r="A68" s="613">
        <v>4963</v>
      </c>
      <c r="B68" s="613" t="s">
        <v>2155</v>
      </c>
      <c r="E68" s="616" t="s">
        <v>2253</v>
      </c>
      <c r="F68" s="616">
        <v>1</v>
      </c>
      <c r="G68" s="616" t="s">
        <v>2175</v>
      </c>
      <c r="H68" s="616">
        <v>1</v>
      </c>
      <c r="I68" s="616" t="s">
        <v>2176</v>
      </c>
      <c r="J68" s="616" t="s">
        <v>2188</v>
      </c>
      <c r="K68" s="616">
        <v>2</v>
      </c>
      <c r="L68" s="639" t="s">
        <v>2241</v>
      </c>
      <c r="M68" s="617" t="s">
        <v>2190</v>
      </c>
      <c r="N68" s="630">
        <v>21880</v>
      </c>
      <c r="O68" s="630">
        <v>7818</v>
      </c>
      <c r="P68" s="630">
        <v>1723</v>
      </c>
      <c r="Q68" s="630">
        <v>1745</v>
      </c>
      <c r="R68" s="631">
        <f t="shared" si="1"/>
        <v>100</v>
      </c>
      <c r="S68" s="631">
        <f t="shared" si="2"/>
        <v>35.731261425959779</v>
      </c>
      <c r="T68" s="631">
        <f t="shared" si="3"/>
        <v>7.8747714808043874</v>
      </c>
      <c r="U68" s="631">
        <f t="shared" si="4"/>
        <v>7.9753199268738566</v>
      </c>
    </row>
    <row r="69" spans="1:21">
      <c r="A69" s="613">
        <v>4964</v>
      </c>
      <c r="B69" s="613" t="s">
        <v>2155</v>
      </c>
      <c r="E69" s="616" t="s">
        <v>2253</v>
      </c>
      <c r="F69" s="616">
        <v>1</v>
      </c>
      <c r="G69" s="616" t="s">
        <v>2175</v>
      </c>
      <c r="H69" s="616">
        <v>1</v>
      </c>
      <c r="I69" s="616" t="s">
        <v>2176</v>
      </c>
      <c r="J69" s="616" t="s">
        <v>2188</v>
      </c>
      <c r="K69" s="616">
        <v>3</v>
      </c>
      <c r="L69" s="616" t="s">
        <v>2242</v>
      </c>
      <c r="M69" s="617" t="s">
        <v>2190</v>
      </c>
      <c r="N69" s="630">
        <v>911</v>
      </c>
      <c r="O69" s="630">
        <v>248</v>
      </c>
      <c r="P69" s="630">
        <v>281</v>
      </c>
      <c r="Q69" s="630">
        <v>38</v>
      </c>
      <c r="R69" s="631">
        <f t="shared" si="1"/>
        <v>100</v>
      </c>
      <c r="S69" s="631">
        <f t="shared" si="2"/>
        <v>27.222832052689348</v>
      </c>
      <c r="T69" s="631">
        <f t="shared" si="3"/>
        <v>30.845225027442368</v>
      </c>
      <c r="U69" s="631">
        <f t="shared" si="4"/>
        <v>4.1712403951701429</v>
      </c>
    </row>
    <row r="70" spans="1:21">
      <c r="A70" s="613">
        <v>4965</v>
      </c>
      <c r="B70" s="613" t="s">
        <v>2155</v>
      </c>
      <c r="E70" s="616" t="s">
        <v>2253</v>
      </c>
      <c r="F70" s="616">
        <v>1</v>
      </c>
      <c r="G70" s="616" t="s">
        <v>2175</v>
      </c>
      <c r="H70" s="616">
        <v>1</v>
      </c>
      <c r="I70" s="616" t="s">
        <v>2176</v>
      </c>
      <c r="J70" s="616" t="s">
        <v>2188</v>
      </c>
      <c r="K70" s="616">
        <v>3</v>
      </c>
      <c r="L70" s="639" t="s">
        <v>2243</v>
      </c>
      <c r="M70" s="617" t="s">
        <v>2190</v>
      </c>
      <c r="N70" s="630">
        <v>4914</v>
      </c>
      <c r="O70" s="630">
        <v>2904</v>
      </c>
      <c r="P70" s="630">
        <v>835</v>
      </c>
      <c r="Q70" s="630">
        <v>229</v>
      </c>
      <c r="R70" s="631">
        <f t="shared" si="1"/>
        <v>100</v>
      </c>
      <c r="S70" s="641">
        <f t="shared" si="2"/>
        <v>59.0964590964591</v>
      </c>
      <c r="T70" s="631">
        <f t="shared" si="3"/>
        <v>16.992266992266991</v>
      </c>
      <c r="U70" s="631">
        <f t="shared" si="4"/>
        <v>4.6601546601546602</v>
      </c>
    </row>
    <row r="71" spans="1:21">
      <c r="A71" s="613">
        <v>4966</v>
      </c>
      <c r="B71" s="613" t="s">
        <v>2155</v>
      </c>
      <c r="E71" s="616" t="s">
        <v>2253</v>
      </c>
      <c r="F71" s="616">
        <v>1</v>
      </c>
      <c r="G71" s="616" t="s">
        <v>2175</v>
      </c>
      <c r="H71" s="616">
        <v>1</v>
      </c>
      <c r="I71" s="616" t="s">
        <v>2176</v>
      </c>
      <c r="J71" s="616" t="s">
        <v>2188</v>
      </c>
      <c r="K71" s="616">
        <v>3</v>
      </c>
      <c r="L71" s="616" t="s">
        <v>2244</v>
      </c>
      <c r="M71" s="617" t="s">
        <v>2190</v>
      </c>
      <c r="N71" s="630">
        <v>3665</v>
      </c>
      <c r="O71" s="630">
        <v>1960</v>
      </c>
      <c r="P71" s="630">
        <v>93</v>
      </c>
      <c r="Q71" s="630">
        <v>68</v>
      </c>
      <c r="R71" s="631">
        <f t="shared" si="1"/>
        <v>100</v>
      </c>
      <c r="S71" s="631">
        <f t="shared" si="2"/>
        <v>53.478854024556618</v>
      </c>
      <c r="T71" s="631">
        <f t="shared" si="3"/>
        <v>2.5375170532060025</v>
      </c>
      <c r="U71" s="631">
        <f t="shared" si="4"/>
        <v>1.8553888130968623</v>
      </c>
    </row>
    <row r="72" spans="1:21">
      <c r="A72" s="613">
        <v>4967</v>
      </c>
      <c r="B72" s="613" t="s">
        <v>2155</v>
      </c>
      <c r="E72" s="616" t="s">
        <v>2253</v>
      </c>
      <c r="F72" s="616">
        <v>1</v>
      </c>
      <c r="G72" s="616" t="s">
        <v>2175</v>
      </c>
      <c r="H72" s="616">
        <v>1</v>
      </c>
      <c r="I72" s="616" t="s">
        <v>2176</v>
      </c>
      <c r="J72" s="616" t="s">
        <v>2188</v>
      </c>
      <c r="K72" s="616">
        <v>3</v>
      </c>
      <c r="L72" s="639" t="s">
        <v>2245</v>
      </c>
      <c r="M72" s="617" t="s">
        <v>2190</v>
      </c>
      <c r="N72" s="630">
        <v>12389</v>
      </c>
      <c r="O72" s="630">
        <v>2706</v>
      </c>
      <c r="P72" s="630">
        <v>514</v>
      </c>
      <c r="Q72" s="630">
        <v>1409</v>
      </c>
      <c r="R72" s="631">
        <f t="shared" si="1"/>
        <v>100</v>
      </c>
      <c r="S72" s="631">
        <f t="shared" si="2"/>
        <v>21.8419565743805</v>
      </c>
      <c r="T72" s="631">
        <f t="shared" si="3"/>
        <v>4.1488417144240861</v>
      </c>
      <c r="U72" s="631">
        <f t="shared" si="4"/>
        <v>11.372992170473808</v>
      </c>
    </row>
    <row r="73" spans="1:21">
      <c r="A73" s="613">
        <v>4968</v>
      </c>
      <c r="B73" s="613" t="s">
        <v>2155</v>
      </c>
      <c r="E73" s="616" t="s">
        <v>2253</v>
      </c>
      <c r="F73" s="616">
        <v>1</v>
      </c>
      <c r="G73" s="616" t="s">
        <v>2175</v>
      </c>
      <c r="H73" s="616">
        <v>1</v>
      </c>
      <c r="I73" s="616" t="s">
        <v>2176</v>
      </c>
      <c r="J73" s="616" t="s">
        <v>2188</v>
      </c>
      <c r="K73" s="616">
        <v>2</v>
      </c>
      <c r="L73" s="639" t="s">
        <v>2246</v>
      </c>
      <c r="M73" s="617" t="s">
        <v>2190</v>
      </c>
      <c r="N73" s="630">
        <v>41687</v>
      </c>
      <c r="O73" s="630">
        <v>12754</v>
      </c>
      <c r="P73" s="630">
        <v>877</v>
      </c>
      <c r="Q73" s="630">
        <v>1374</v>
      </c>
      <c r="R73" s="631">
        <f t="shared" si="1"/>
        <v>100</v>
      </c>
      <c r="S73" s="631">
        <f t="shared" si="2"/>
        <v>30.594669801137048</v>
      </c>
      <c r="T73" s="631">
        <f t="shared" si="3"/>
        <v>2.103773358601003</v>
      </c>
      <c r="U73" s="631">
        <f t="shared" si="4"/>
        <v>3.295991556120613</v>
      </c>
    </row>
    <row r="74" spans="1:21">
      <c r="A74" s="613">
        <v>4969</v>
      </c>
      <c r="B74" s="613" t="s">
        <v>2155</v>
      </c>
      <c r="E74" s="616" t="s">
        <v>2253</v>
      </c>
      <c r="F74" s="616">
        <v>1</v>
      </c>
      <c r="G74" s="616" t="s">
        <v>2175</v>
      </c>
      <c r="H74" s="616">
        <v>1</v>
      </c>
      <c r="I74" s="616" t="s">
        <v>2176</v>
      </c>
      <c r="J74" s="616" t="s">
        <v>2188</v>
      </c>
      <c r="K74" s="616">
        <v>3</v>
      </c>
      <c r="L74" s="639" t="s">
        <v>2247</v>
      </c>
      <c r="M74" s="617" t="s">
        <v>2190</v>
      </c>
      <c r="N74" s="630">
        <v>22534</v>
      </c>
      <c r="O74" s="630">
        <v>12710</v>
      </c>
      <c r="P74" s="630">
        <v>877</v>
      </c>
      <c r="Q74" s="630">
        <v>1339</v>
      </c>
      <c r="R74" s="631">
        <f t="shared" si="1"/>
        <v>100</v>
      </c>
      <c r="S74" s="641">
        <f t="shared" si="2"/>
        <v>56.403656696547444</v>
      </c>
      <c r="T74" s="631">
        <f t="shared" si="3"/>
        <v>3.8918966894470581</v>
      </c>
      <c r="U74" s="631">
        <f t="shared" si="4"/>
        <v>5.9421318895890654</v>
      </c>
    </row>
    <row r="75" spans="1:21">
      <c r="A75" s="613">
        <v>4970</v>
      </c>
      <c r="B75" s="613" t="s">
        <v>2155</v>
      </c>
      <c r="E75" s="616" t="s">
        <v>2253</v>
      </c>
      <c r="F75" s="616">
        <v>1</v>
      </c>
      <c r="G75" s="616" t="s">
        <v>2175</v>
      </c>
      <c r="H75" s="616">
        <v>1</v>
      </c>
      <c r="I75" s="616" t="s">
        <v>2176</v>
      </c>
      <c r="J75" s="616" t="s">
        <v>2188</v>
      </c>
      <c r="K75" s="616">
        <v>3</v>
      </c>
      <c r="L75" s="616" t="s">
        <v>2248</v>
      </c>
      <c r="M75" s="617" t="s">
        <v>2190</v>
      </c>
      <c r="N75" s="630">
        <v>7162</v>
      </c>
      <c r="O75" s="632" t="s">
        <v>2260</v>
      </c>
      <c r="P75" s="632" t="s">
        <v>2260</v>
      </c>
      <c r="Q75" s="632" t="s">
        <v>2260</v>
      </c>
      <c r="R75" s="631">
        <f t="shared" ref="R75:R138" si="5">N75/$N75*100</f>
        <v>100</v>
      </c>
      <c r="S75" s="631">
        <f t="shared" ref="S75:S138" si="6">O75/$N75*100</f>
        <v>0</v>
      </c>
      <c r="T75" s="631">
        <f t="shared" ref="T75:T138" si="7">P75/$N75*100</f>
        <v>0</v>
      </c>
      <c r="U75" s="631">
        <f t="shared" ref="U75:U138" si="8">Q75/$N75*100</f>
        <v>0</v>
      </c>
    </row>
    <row r="76" spans="1:21">
      <c r="A76" s="613">
        <v>4971</v>
      </c>
      <c r="B76" s="613" t="s">
        <v>2155</v>
      </c>
      <c r="E76" s="616" t="s">
        <v>2253</v>
      </c>
      <c r="F76" s="616">
        <v>1</v>
      </c>
      <c r="G76" s="616" t="s">
        <v>2175</v>
      </c>
      <c r="H76" s="616">
        <v>1</v>
      </c>
      <c r="I76" s="616" t="s">
        <v>2176</v>
      </c>
      <c r="J76" s="616" t="s">
        <v>2188</v>
      </c>
      <c r="K76" s="616">
        <v>3</v>
      </c>
      <c r="L76" s="616" t="s">
        <v>2249</v>
      </c>
      <c r="M76" s="617" t="s">
        <v>2190</v>
      </c>
      <c r="N76" s="630">
        <v>8906</v>
      </c>
      <c r="O76" s="632" t="s">
        <v>2260</v>
      </c>
      <c r="P76" s="632" t="s">
        <v>2260</v>
      </c>
      <c r="Q76" s="632" t="s">
        <v>2260</v>
      </c>
      <c r="R76" s="631">
        <f t="shared" si="5"/>
        <v>100</v>
      </c>
      <c r="S76" s="631">
        <f t="shared" si="6"/>
        <v>0</v>
      </c>
      <c r="T76" s="631">
        <f t="shared" si="7"/>
        <v>0</v>
      </c>
      <c r="U76" s="631">
        <f t="shared" si="8"/>
        <v>0</v>
      </c>
    </row>
    <row r="77" spans="1:21">
      <c r="A77" s="613">
        <v>4972</v>
      </c>
      <c r="B77" s="613" t="s">
        <v>2155</v>
      </c>
      <c r="E77" s="633" t="s">
        <v>2253</v>
      </c>
      <c r="F77" s="633">
        <v>1</v>
      </c>
      <c r="G77" s="633" t="s">
        <v>2175</v>
      </c>
      <c r="H77" s="633">
        <v>1</v>
      </c>
      <c r="I77" s="633" t="s">
        <v>2176</v>
      </c>
      <c r="J77" s="633" t="s">
        <v>2188</v>
      </c>
      <c r="K77" s="633">
        <v>3</v>
      </c>
      <c r="L77" s="633" t="s">
        <v>2250</v>
      </c>
      <c r="M77" s="634" t="s">
        <v>2190</v>
      </c>
      <c r="N77" s="635">
        <v>3085</v>
      </c>
      <c r="O77" s="635">
        <v>44</v>
      </c>
      <c r="P77" s="636" t="s">
        <v>2260</v>
      </c>
      <c r="Q77" s="635">
        <v>35</v>
      </c>
      <c r="R77" s="637">
        <f t="shared" si="5"/>
        <v>100</v>
      </c>
      <c r="S77" s="637">
        <f t="shared" si="6"/>
        <v>1.426256077795786</v>
      </c>
      <c r="T77" s="637">
        <f t="shared" si="7"/>
        <v>0</v>
      </c>
      <c r="U77" s="637">
        <f t="shared" si="8"/>
        <v>1.1345218800648298</v>
      </c>
    </row>
    <row r="78" spans="1:21" hidden="1">
      <c r="A78" s="613">
        <v>5721</v>
      </c>
      <c r="B78" s="613" t="s">
        <v>2155</v>
      </c>
      <c r="E78" s="616" t="s">
        <v>2253</v>
      </c>
      <c r="F78" s="616">
        <v>1</v>
      </c>
      <c r="G78" s="616" t="s">
        <v>2251</v>
      </c>
      <c r="H78" s="616">
        <v>1</v>
      </c>
      <c r="I78" s="616" t="s">
        <v>2176</v>
      </c>
      <c r="J78" s="616" t="s">
        <v>2177</v>
      </c>
      <c r="K78" s="616">
        <v>1</v>
      </c>
      <c r="L78" s="616" t="s">
        <v>2178</v>
      </c>
      <c r="M78" s="617"/>
      <c r="N78" s="618">
        <v>70</v>
      </c>
      <c r="O78" s="618">
        <v>70</v>
      </c>
      <c r="P78" s="618">
        <v>70</v>
      </c>
      <c r="Q78" s="618">
        <v>70</v>
      </c>
      <c r="R78" s="625">
        <f t="shared" si="5"/>
        <v>100</v>
      </c>
      <c r="S78" s="625">
        <f t="shared" si="6"/>
        <v>100</v>
      </c>
      <c r="T78" s="625">
        <f t="shared" si="7"/>
        <v>100</v>
      </c>
      <c r="U78" s="625">
        <f t="shared" si="8"/>
        <v>100</v>
      </c>
    </row>
    <row r="79" spans="1:21" hidden="1">
      <c r="A79" s="613">
        <v>5722</v>
      </c>
      <c r="B79" s="613" t="s">
        <v>2155</v>
      </c>
      <c r="E79" s="616" t="s">
        <v>2253</v>
      </c>
      <c r="F79" s="616">
        <v>1</v>
      </c>
      <c r="G79" s="616" t="s">
        <v>2251</v>
      </c>
      <c r="H79" s="616">
        <v>1</v>
      </c>
      <c r="I79" s="616" t="s">
        <v>2176</v>
      </c>
      <c r="J79" s="616" t="s">
        <v>2179</v>
      </c>
      <c r="K79" s="616">
        <v>1</v>
      </c>
      <c r="L79" s="616" t="s">
        <v>2178</v>
      </c>
      <c r="M79" s="617"/>
      <c r="N79" s="618">
        <v>114516</v>
      </c>
      <c r="O79" s="618">
        <v>114516</v>
      </c>
      <c r="P79" s="618">
        <v>114516</v>
      </c>
      <c r="Q79" s="618">
        <v>114516</v>
      </c>
      <c r="R79" s="625">
        <f t="shared" si="5"/>
        <v>100</v>
      </c>
      <c r="S79" s="625">
        <f t="shared" si="6"/>
        <v>100</v>
      </c>
      <c r="T79" s="625">
        <f t="shared" si="7"/>
        <v>100</v>
      </c>
      <c r="U79" s="625">
        <f t="shared" si="8"/>
        <v>100</v>
      </c>
    </row>
    <row r="80" spans="1:21" hidden="1">
      <c r="A80" s="613">
        <v>5723</v>
      </c>
      <c r="B80" s="613" t="s">
        <v>2155</v>
      </c>
      <c r="E80" s="616" t="s">
        <v>2253</v>
      </c>
      <c r="F80" s="616">
        <v>1</v>
      </c>
      <c r="G80" s="616" t="s">
        <v>2251</v>
      </c>
      <c r="H80" s="616">
        <v>1</v>
      </c>
      <c r="I80" s="616" t="s">
        <v>2176</v>
      </c>
      <c r="J80" s="616" t="s">
        <v>2180</v>
      </c>
      <c r="K80" s="616">
        <v>1</v>
      </c>
      <c r="L80" s="616" t="s">
        <v>2181</v>
      </c>
      <c r="M80" s="617" t="s">
        <v>2182</v>
      </c>
      <c r="N80" s="619">
        <v>2.89</v>
      </c>
      <c r="O80" s="619">
        <v>2.89</v>
      </c>
      <c r="P80" s="619">
        <v>2.89</v>
      </c>
      <c r="Q80" s="619">
        <v>2.89</v>
      </c>
      <c r="R80" s="625">
        <f t="shared" si="5"/>
        <v>100</v>
      </c>
      <c r="S80" s="625">
        <f t="shared" si="6"/>
        <v>100</v>
      </c>
      <c r="T80" s="625">
        <f t="shared" si="7"/>
        <v>100</v>
      </c>
      <c r="U80" s="625">
        <f t="shared" si="8"/>
        <v>100</v>
      </c>
    </row>
    <row r="81" spans="1:21" hidden="1">
      <c r="A81" s="613">
        <v>5724</v>
      </c>
      <c r="B81" s="613" t="s">
        <v>2155</v>
      </c>
      <c r="E81" s="616" t="s">
        <v>2253</v>
      </c>
      <c r="F81" s="616">
        <v>1</v>
      </c>
      <c r="G81" s="616" t="s">
        <v>2251</v>
      </c>
      <c r="H81" s="616">
        <v>1</v>
      </c>
      <c r="I81" s="616" t="s">
        <v>2176</v>
      </c>
      <c r="J81" s="616" t="s">
        <v>2183</v>
      </c>
      <c r="K81" s="616">
        <v>1</v>
      </c>
      <c r="L81" s="616" t="s">
        <v>2181</v>
      </c>
      <c r="M81" s="617" t="s">
        <v>2182</v>
      </c>
      <c r="N81" s="619">
        <v>0.59</v>
      </c>
      <c r="O81" s="619">
        <v>0.59</v>
      </c>
      <c r="P81" s="619">
        <v>0.59</v>
      </c>
      <c r="Q81" s="619">
        <v>0.59</v>
      </c>
      <c r="R81" s="625">
        <f t="shared" si="5"/>
        <v>100</v>
      </c>
      <c r="S81" s="625">
        <f t="shared" si="6"/>
        <v>100</v>
      </c>
      <c r="T81" s="625">
        <f t="shared" si="7"/>
        <v>100</v>
      </c>
      <c r="U81" s="625">
        <f t="shared" si="8"/>
        <v>100</v>
      </c>
    </row>
    <row r="82" spans="1:21" hidden="1">
      <c r="A82" s="613">
        <v>5725</v>
      </c>
      <c r="B82" s="613" t="s">
        <v>2155</v>
      </c>
      <c r="E82" s="616" t="s">
        <v>2253</v>
      </c>
      <c r="F82" s="616">
        <v>1</v>
      </c>
      <c r="G82" s="616" t="s">
        <v>2251</v>
      </c>
      <c r="H82" s="616">
        <v>1</v>
      </c>
      <c r="I82" s="616" t="s">
        <v>2176</v>
      </c>
      <c r="J82" s="616" t="s">
        <v>2184</v>
      </c>
      <c r="K82" s="616">
        <v>1</v>
      </c>
      <c r="L82" s="616" t="s">
        <v>2181</v>
      </c>
      <c r="M82" s="617" t="s">
        <v>2182</v>
      </c>
      <c r="N82" s="619">
        <v>0.73</v>
      </c>
      <c r="O82" s="619">
        <v>0.73</v>
      </c>
      <c r="P82" s="619">
        <v>0.73</v>
      </c>
      <c r="Q82" s="619">
        <v>0.73</v>
      </c>
      <c r="R82" s="625">
        <f t="shared" si="5"/>
        <v>100</v>
      </c>
      <c r="S82" s="625">
        <f t="shared" si="6"/>
        <v>100</v>
      </c>
      <c r="T82" s="625">
        <f t="shared" si="7"/>
        <v>100</v>
      </c>
      <c r="U82" s="625">
        <f t="shared" si="8"/>
        <v>100</v>
      </c>
    </row>
    <row r="83" spans="1:21" hidden="1">
      <c r="A83" s="613">
        <v>5726</v>
      </c>
      <c r="B83" s="613" t="s">
        <v>2155</v>
      </c>
      <c r="E83" s="616" t="s">
        <v>2253</v>
      </c>
      <c r="F83" s="616">
        <v>1</v>
      </c>
      <c r="G83" s="616" t="s">
        <v>2251</v>
      </c>
      <c r="H83" s="616">
        <v>1</v>
      </c>
      <c r="I83" s="616" t="s">
        <v>2176</v>
      </c>
      <c r="J83" s="616" t="s">
        <v>2185</v>
      </c>
      <c r="K83" s="616">
        <v>1</v>
      </c>
      <c r="L83" s="616" t="s">
        <v>2181</v>
      </c>
      <c r="M83" s="617" t="s">
        <v>2182</v>
      </c>
      <c r="N83" s="619">
        <v>1.32</v>
      </c>
      <c r="O83" s="619">
        <v>1.32</v>
      </c>
      <c r="P83" s="619">
        <v>1.32</v>
      </c>
      <c r="Q83" s="619">
        <v>1.32</v>
      </c>
      <c r="R83" s="625">
        <f t="shared" si="5"/>
        <v>100</v>
      </c>
      <c r="S83" s="625">
        <f t="shared" si="6"/>
        <v>100</v>
      </c>
      <c r="T83" s="625">
        <f t="shared" si="7"/>
        <v>100</v>
      </c>
      <c r="U83" s="625">
        <f t="shared" si="8"/>
        <v>100</v>
      </c>
    </row>
    <row r="84" spans="1:21" hidden="1">
      <c r="A84" s="613">
        <v>5727</v>
      </c>
      <c r="B84" s="613" t="s">
        <v>2155</v>
      </c>
      <c r="E84" s="616" t="s">
        <v>2253</v>
      </c>
      <c r="F84" s="616">
        <v>1</v>
      </c>
      <c r="G84" s="616" t="s">
        <v>2251</v>
      </c>
      <c r="H84" s="616">
        <v>1</v>
      </c>
      <c r="I84" s="616" t="s">
        <v>2176</v>
      </c>
      <c r="J84" s="616" t="s">
        <v>2186</v>
      </c>
      <c r="K84" s="616">
        <v>1</v>
      </c>
      <c r="L84" s="616" t="s">
        <v>2181</v>
      </c>
      <c r="M84" s="617" t="s">
        <v>2187</v>
      </c>
      <c r="N84" s="620">
        <v>58.5</v>
      </c>
      <c r="O84" s="620">
        <v>58.5</v>
      </c>
      <c r="P84" s="620">
        <v>58.5</v>
      </c>
      <c r="Q84" s="620">
        <v>58.5</v>
      </c>
      <c r="R84" s="625">
        <f t="shared" si="5"/>
        <v>100</v>
      </c>
      <c r="S84" s="625">
        <f t="shared" si="6"/>
        <v>100</v>
      </c>
      <c r="T84" s="625">
        <f t="shared" si="7"/>
        <v>100</v>
      </c>
      <c r="U84" s="625">
        <f t="shared" si="8"/>
        <v>100</v>
      </c>
    </row>
    <row r="85" spans="1:21" hidden="1">
      <c r="A85" s="613">
        <v>5728</v>
      </c>
      <c r="B85" s="613" t="s">
        <v>2155</v>
      </c>
      <c r="E85" s="616" t="s">
        <v>2253</v>
      </c>
      <c r="F85" s="616">
        <v>1</v>
      </c>
      <c r="G85" s="616" t="s">
        <v>2251</v>
      </c>
      <c r="H85" s="616">
        <v>1</v>
      </c>
      <c r="I85" s="616" t="s">
        <v>2176</v>
      </c>
      <c r="J85" s="616" t="s">
        <v>2188</v>
      </c>
      <c r="K85" s="616">
        <v>1</v>
      </c>
      <c r="L85" s="616" t="s">
        <v>2189</v>
      </c>
      <c r="M85" s="617" t="s">
        <v>2190</v>
      </c>
      <c r="N85" s="618">
        <v>274170</v>
      </c>
      <c r="O85" s="618">
        <v>110946</v>
      </c>
      <c r="P85" s="618">
        <v>16264</v>
      </c>
      <c r="Q85" s="618">
        <v>17254</v>
      </c>
      <c r="R85" s="625">
        <f t="shared" si="5"/>
        <v>100</v>
      </c>
      <c r="S85" s="625">
        <f t="shared" si="6"/>
        <v>40.466134150344679</v>
      </c>
      <c r="T85" s="625">
        <f t="shared" si="7"/>
        <v>5.9320859320859318</v>
      </c>
      <c r="U85" s="625">
        <f t="shared" si="8"/>
        <v>6.2931757668599779</v>
      </c>
    </row>
    <row r="86" spans="1:21" hidden="1">
      <c r="A86" s="613">
        <v>5729</v>
      </c>
      <c r="B86" s="613" t="s">
        <v>2155</v>
      </c>
      <c r="E86" s="616" t="s">
        <v>2253</v>
      </c>
      <c r="F86" s="616">
        <v>1</v>
      </c>
      <c r="G86" s="616" t="s">
        <v>2251</v>
      </c>
      <c r="H86" s="616">
        <v>1</v>
      </c>
      <c r="I86" s="616" t="s">
        <v>2176</v>
      </c>
      <c r="J86" s="616" t="s">
        <v>2188</v>
      </c>
      <c r="K86" s="616">
        <v>2</v>
      </c>
      <c r="L86" s="616" t="s">
        <v>2191</v>
      </c>
      <c r="M86" s="617" t="s">
        <v>2190</v>
      </c>
      <c r="N86" s="618">
        <v>74869</v>
      </c>
      <c r="O86" s="618">
        <v>56866</v>
      </c>
      <c r="P86" s="618">
        <v>7302</v>
      </c>
      <c r="Q86" s="618">
        <v>7139</v>
      </c>
      <c r="R86" s="625">
        <f t="shared" si="5"/>
        <v>100</v>
      </c>
      <c r="S86" s="625">
        <f t="shared" si="6"/>
        <v>75.953999652726765</v>
      </c>
      <c r="T86" s="625">
        <f t="shared" si="7"/>
        <v>9.7530353016602334</v>
      </c>
      <c r="U86" s="625">
        <f t="shared" si="8"/>
        <v>9.5353216952276636</v>
      </c>
    </row>
    <row r="87" spans="1:21" hidden="1">
      <c r="A87" s="613">
        <v>5730</v>
      </c>
      <c r="B87" s="613" t="s">
        <v>2155</v>
      </c>
      <c r="E87" s="616" t="s">
        <v>2253</v>
      </c>
      <c r="F87" s="616">
        <v>1</v>
      </c>
      <c r="G87" s="616" t="s">
        <v>2251</v>
      </c>
      <c r="H87" s="616">
        <v>1</v>
      </c>
      <c r="I87" s="616" t="s">
        <v>2176</v>
      </c>
      <c r="J87" s="616" t="s">
        <v>2188</v>
      </c>
      <c r="K87" s="616">
        <v>3</v>
      </c>
      <c r="L87" s="616" t="s">
        <v>2192</v>
      </c>
      <c r="M87" s="617" t="s">
        <v>2190</v>
      </c>
      <c r="N87" s="618">
        <v>6022</v>
      </c>
      <c r="O87" s="618">
        <v>4984</v>
      </c>
      <c r="P87" s="618">
        <v>599</v>
      </c>
      <c r="Q87" s="618">
        <v>302</v>
      </c>
      <c r="R87" s="625">
        <f t="shared" si="5"/>
        <v>100</v>
      </c>
      <c r="S87" s="625">
        <f t="shared" si="6"/>
        <v>82.763201594154765</v>
      </c>
      <c r="T87" s="625">
        <f t="shared" si="7"/>
        <v>9.9468615078047158</v>
      </c>
      <c r="U87" s="625">
        <f t="shared" si="8"/>
        <v>5.0149452009299242</v>
      </c>
    </row>
    <row r="88" spans="1:21" hidden="1">
      <c r="A88" s="613">
        <v>5731</v>
      </c>
      <c r="B88" s="613" t="s">
        <v>2155</v>
      </c>
      <c r="E88" s="616" t="s">
        <v>2253</v>
      </c>
      <c r="F88" s="616">
        <v>1</v>
      </c>
      <c r="G88" s="616" t="s">
        <v>2251</v>
      </c>
      <c r="H88" s="616">
        <v>1</v>
      </c>
      <c r="I88" s="616" t="s">
        <v>2176</v>
      </c>
      <c r="J88" s="616" t="s">
        <v>2188</v>
      </c>
      <c r="K88" s="616">
        <v>3</v>
      </c>
      <c r="L88" s="616" t="s">
        <v>2193</v>
      </c>
      <c r="M88" s="617" t="s">
        <v>2190</v>
      </c>
      <c r="N88" s="618">
        <v>5105</v>
      </c>
      <c r="O88" s="618">
        <v>4135</v>
      </c>
      <c r="P88" s="618">
        <v>752</v>
      </c>
      <c r="Q88" s="618">
        <v>169</v>
      </c>
      <c r="R88" s="625">
        <f t="shared" si="5"/>
        <v>100</v>
      </c>
      <c r="S88" s="625">
        <f t="shared" si="6"/>
        <v>80.99902056807052</v>
      </c>
      <c r="T88" s="625">
        <f t="shared" si="7"/>
        <v>14.730656219392751</v>
      </c>
      <c r="U88" s="625">
        <f t="shared" si="8"/>
        <v>3.3104799216454457</v>
      </c>
    </row>
    <row r="89" spans="1:21" hidden="1">
      <c r="A89" s="613">
        <v>5732</v>
      </c>
      <c r="B89" s="613" t="s">
        <v>2155</v>
      </c>
      <c r="E89" s="616" t="s">
        <v>2253</v>
      </c>
      <c r="F89" s="616">
        <v>1</v>
      </c>
      <c r="G89" s="616" t="s">
        <v>2251</v>
      </c>
      <c r="H89" s="616">
        <v>1</v>
      </c>
      <c r="I89" s="616" t="s">
        <v>2176</v>
      </c>
      <c r="J89" s="616" t="s">
        <v>2188</v>
      </c>
      <c r="K89" s="616">
        <v>3</v>
      </c>
      <c r="L89" s="616" t="s">
        <v>2194</v>
      </c>
      <c r="M89" s="617" t="s">
        <v>2190</v>
      </c>
      <c r="N89" s="618">
        <v>7707</v>
      </c>
      <c r="O89" s="618">
        <v>6770</v>
      </c>
      <c r="P89" s="618">
        <v>494</v>
      </c>
      <c r="Q89" s="618">
        <v>10</v>
      </c>
      <c r="R89" s="625">
        <f t="shared" si="5"/>
        <v>100</v>
      </c>
      <c r="S89" s="625">
        <f t="shared" si="6"/>
        <v>87.842221357207734</v>
      </c>
      <c r="T89" s="625">
        <f t="shared" si="7"/>
        <v>6.4097573634358378</v>
      </c>
      <c r="U89" s="625">
        <f t="shared" si="8"/>
        <v>0.1297521733489036</v>
      </c>
    </row>
    <row r="90" spans="1:21" hidden="1">
      <c r="A90" s="613">
        <v>5733</v>
      </c>
      <c r="B90" s="613" t="s">
        <v>2155</v>
      </c>
      <c r="E90" s="616" t="s">
        <v>2253</v>
      </c>
      <c r="F90" s="616">
        <v>1</v>
      </c>
      <c r="G90" s="616" t="s">
        <v>2251</v>
      </c>
      <c r="H90" s="616">
        <v>1</v>
      </c>
      <c r="I90" s="616" t="s">
        <v>2176</v>
      </c>
      <c r="J90" s="616" t="s">
        <v>2188</v>
      </c>
      <c r="K90" s="616">
        <v>3</v>
      </c>
      <c r="L90" s="616" t="s">
        <v>2195</v>
      </c>
      <c r="M90" s="617" t="s">
        <v>2190</v>
      </c>
      <c r="N90" s="618">
        <v>3250</v>
      </c>
      <c r="O90" s="618">
        <v>2901</v>
      </c>
      <c r="P90" s="618">
        <v>158</v>
      </c>
      <c r="Q90" s="618">
        <v>29</v>
      </c>
      <c r="R90" s="625">
        <f t="shared" si="5"/>
        <v>100</v>
      </c>
      <c r="S90" s="625">
        <f t="shared" si="6"/>
        <v>89.261538461538464</v>
      </c>
      <c r="T90" s="625">
        <f t="shared" si="7"/>
        <v>4.861538461538462</v>
      </c>
      <c r="U90" s="625">
        <f t="shared" si="8"/>
        <v>0.89230769230769225</v>
      </c>
    </row>
    <row r="91" spans="1:21" hidden="1">
      <c r="A91" s="613">
        <v>5734</v>
      </c>
      <c r="B91" s="613" t="s">
        <v>2155</v>
      </c>
      <c r="E91" s="616" t="s">
        <v>2253</v>
      </c>
      <c r="F91" s="616">
        <v>1</v>
      </c>
      <c r="G91" s="616" t="s">
        <v>2251</v>
      </c>
      <c r="H91" s="616">
        <v>1</v>
      </c>
      <c r="I91" s="616" t="s">
        <v>2176</v>
      </c>
      <c r="J91" s="616" t="s">
        <v>2188</v>
      </c>
      <c r="K91" s="616">
        <v>3</v>
      </c>
      <c r="L91" s="616" t="s">
        <v>2196</v>
      </c>
      <c r="M91" s="617" t="s">
        <v>2190</v>
      </c>
      <c r="N91" s="618">
        <v>7527</v>
      </c>
      <c r="O91" s="618">
        <v>6681</v>
      </c>
      <c r="P91" s="618">
        <v>419</v>
      </c>
      <c r="Q91" s="618">
        <v>184</v>
      </c>
      <c r="R91" s="625">
        <f t="shared" si="5"/>
        <v>100</v>
      </c>
      <c r="S91" s="625">
        <f t="shared" si="6"/>
        <v>88.760462335591868</v>
      </c>
      <c r="T91" s="625">
        <f t="shared" si="7"/>
        <v>5.5666268101501259</v>
      </c>
      <c r="U91" s="625">
        <f t="shared" si="8"/>
        <v>2.444533014481201</v>
      </c>
    </row>
    <row r="92" spans="1:21" hidden="1">
      <c r="A92" s="613">
        <v>5735</v>
      </c>
      <c r="B92" s="613" t="s">
        <v>2155</v>
      </c>
      <c r="E92" s="616" t="s">
        <v>2253</v>
      </c>
      <c r="F92" s="616">
        <v>1</v>
      </c>
      <c r="G92" s="616" t="s">
        <v>2251</v>
      </c>
      <c r="H92" s="616">
        <v>1</v>
      </c>
      <c r="I92" s="616" t="s">
        <v>2176</v>
      </c>
      <c r="J92" s="616" t="s">
        <v>2188</v>
      </c>
      <c r="K92" s="616">
        <v>3</v>
      </c>
      <c r="L92" s="616" t="s">
        <v>2197</v>
      </c>
      <c r="M92" s="617" t="s">
        <v>2190</v>
      </c>
      <c r="N92" s="618">
        <v>2842</v>
      </c>
      <c r="O92" s="618">
        <v>2462</v>
      </c>
      <c r="P92" s="618">
        <v>134</v>
      </c>
      <c r="Q92" s="618">
        <v>75</v>
      </c>
      <c r="R92" s="625">
        <f t="shared" si="5"/>
        <v>100</v>
      </c>
      <c r="S92" s="625">
        <f t="shared" si="6"/>
        <v>86.629134412385639</v>
      </c>
      <c r="T92" s="625">
        <f t="shared" si="7"/>
        <v>4.7149894440534839</v>
      </c>
      <c r="U92" s="625">
        <f t="shared" si="8"/>
        <v>2.6389866291344122</v>
      </c>
    </row>
    <row r="93" spans="1:21" hidden="1">
      <c r="A93" s="613">
        <v>5736</v>
      </c>
      <c r="B93" s="613" t="s">
        <v>2155</v>
      </c>
      <c r="E93" s="616" t="s">
        <v>2253</v>
      </c>
      <c r="F93" s="616">
        <v>1</v>
      </c>
      <c r="G93" s="616" t="s">
        <v>2251</v>
      </c>
      <c r="H93" s="616">
        <v>1</v>
      </c>
      <c r="I93" s="616" t="s">
        <v>2176</v>
      </c>
      <c r="J93" s="616" t="s">
        <v>2188</v>
      </c>
      <c r="K93" s="616">
        <v>3</v>
      </c>
      <c r="L93" s="616" t="s">
        <v>2198</v>
      </c>
      <c r="M93" s="617" t="s">
        <v>2190</v>
      </c>
      <c r="N93" s="618">
        <v>3339</v>
      </c>
      <c r="O93" s="618">
        <v>2783</v>
      </c>
      <c r="P93" s="618">
        <v>254</v>
      </c>
      <c r="Q93" s="618">
        <v>59</v>
      </c>
      <c r="R93" s="625">
        <f t="shared" si="5"/>
        <v>100</v>
      </c>
      <c r="S93" s="625">
        <f t="shared" si="6"/>
        <v>83.348307876609766</v>
      </c>
      <c r="T93" s="625">
        <f t="shared" si="7"/>
        <v>7.6070679844264744</v>
      </c>
      <c r="U93" s="625">
        <f t="shared" si="8"/>
        <v>1.7669961066187481</v>
      </c>
    </row>
    <row r="94" spans="1:21" hidden="1">
      <c r="A94" s="613">
        <v>5737</v>
      </c>
      <c r="B94" s="613" t="s">
        <v>2155</v>
      </c>
      <c r="E94" s="616" t="s">
        <v>2253</v>
      </c>
      <c r="F94" s="616">
        <v>1</v>
      </c>
      <c r="G94" s="616" t="s">
        <v>2251</v>
      </c>
      <c r="H94" s="616">
        <v>1</v>
      </c>
      <c r="I94" s="616" t="s">
        <v>2176</v>
      </c>
      <c r="J94" s="616" t="s">
        <v>2188</v>
      </c>
      <c r="K94" s="616">
        <v>3</v>
      </c>
      <c r="L94" s="616" t="s">
        <v>2199</v>
      </c>
      <c r="M94" s="617" t="s">
        <v>2190</v>
      </c>
      <c r="N94" s="618">
        <v>5300</v>
      </c>
      <c r="O94" s="618">
        <v>4095</v>
      </c>
      <c r="P94" s="618">
        <v>474</v>
      </c>
      <c r="Q94" s="618">
        <v>581</v>
      </c>
      <c r="R94" s="625">
        <f t="shared" si="5"/>
        <v>100</v>
      </c>
      <c r="S94" s="625">
        <f t="shared" si="6"/>
        <v>77.264150943396231</v>
      </c>
      <c r="T94" s="625">
        <f t="shared" si="7"/>
        <v>8.9433962264150946</v>
      </c>
      <c r="U94" s="625">
        <f t="shared" si="8"/>
        <v>10.962264150943396</v>
      </c>
    </row>
    <row r="95" spans="1:21" hidden="1">
      <c r="A95" s="613">
        <v>5738</v>
      </c>
      <c r="B95" s="613" t="s">
        <v>2155</v>
      </c>
      <c r="E95" s="616" t="s">
        <v>2253</v>
      </c>
      <c r="F95" s="616">
        <v>1</v>
      </c>
      <c r="G95" s="616" t="s">
        <v>2251</v>
      </c>
      <c r="H95" s="616">
        <v>1</v>
      </c>
      <c r="I95" s="616" t="s">
        <v>2176</v>
      </c>
      <c r="J95" s="616" t="s">
        <v>2188</v>
      </c>
      <c r="K95" s="616">
        <v>3</v>
      </c>
      <c r="L95" s="616" t="s">
        <v>2200</v>
      </c>
      <c r="M95" s="617" t="s">
        <v>2190</v>
      </c>
      <c r="N95" s="618">
        <v>12066</v>
      </c>
      <c r="O95" s="618">
        <v>8996</v>
      </c>
      <c r="P95" s="618">
        <v>1646</v>
      </c>
      <c r="Q95" s="618">
        <v>1161</v>
      </c>
      <c r="R95" s="625">
        <f t="shared" si="5"/>
        <v>100</v>
      </c>
      <c r="S95" s="625">
        <f t="shared" si="6"/>
        <v>74.556605337311453</v>
      </c>
      <c r="T95" s="625">
        <f t="shared" si="7"/>
        <v>13.641637659539201</v>
      </c>
      <c r="U95" s="625">
        <f t="shared" si="8"/>
        <v>9.6220785678766774</v>
      </c>
    </row>
    <row r="96" spans="1:21" hidden="1">
      <c r="A96" s="613">
        <v>5739</v>
      </c>
      <c r="B96" s="613" t="s">
        <v>2155</v>
      </c>
      <c r="E96" s="616" t="s">
        <v>2253</v>
      </c>
      <c r="F96" s="616">
        <v>1</v>
      </c>
      <c r="G96" s="616" t="s">
        <v>2251</v>
      </c>
      <c r="H96" s="616">
        <v>1</v>
      </c>
      <c r="I96" s="616" t="s">
        <v>2176</v>
      </c>
      <c r="J96" s="616" t="s">
        <v>2188</v>
      </c>
      <c r="K96" s="616">
        <v>3</v>
      </c>
      <c r="L96" s="616" t="s">
        <v>2201</v>
      </c>
      <c r="M96" s="617" t="s">
        <v>2190</v>
      </c>
      <c r="N96" s="618">
        <v>3576</v>
      </c>
      <c r="O96" s="618">
        <v>2682</v>
      </c>
      <c r="P96" s="618">
        <v>156</v>
      </c>
      <c r="Q96" s="618">
        <v>374</v>
      </c>
      <c r="R96" s="625">
        <f t="shared" si="5"/>
        <v>100</v>
      </c>
      <c r="S96" s="625">
        <f t="shared" si="6"/>
        <v>75</v>
      </c>
      <c r="T96" s="625">
        <f t="shared" si="7"/>
        <v>4.3624161073825505</v>
      </c>
      <c r="U96" s="625">
        <f t="shared" si="8"/>
        <v>10.458612975391498</v>
      </c>
    </row>
    <row r="97" spans="1:21" hidden="1">
      <c r="A97" s="613">
        <v>5740</v>
      </c>
      <c r="B97" s="613" t="s">
        <v>2155</v>
      </c>
      <c r="E97" s="616" t="s">
        <v>2253</v>
      </c>
      <c r="F97" s="616">
        <v>1</v>
      </c>
      <c r="G97" s="616" t="s">
        <v>2251</v>
      </c>
      <c r="H97" s="616">
        <v>1</v>
      </c>
      <c r="I97" s="616" t="s">
        <v>2176</v>
      </c>
      <c r="J97" s="616" t="s">
        <v>2188</v>
      </c>
      <c r="K97" s="616">
        <v>3</v>
      </c>
      <c r="L97" s="616" t="s">
        <v>2202</v>
      </c>
      <c r="M97" s="617" t="s">
        <v>2190</v>
      </c>
      <c r="N97" s="618">
        <v>3924</v>
      </c>
      <c r="O97" s="618">
        <v>3394</v>
      </c>
      <c r="P97" s="618">
        <v>244</v>
      </c>
      <c r="Q97" s="618">
        <v>35</v>
      </c>
      <c r="R97" s="625">
        <f t="shared" si="5"/>
        <v>100</v>
      </c>
      <c r="S97" s="625">
        <f t="shared" si="6"/>
        <v>86.493374108053018</v>
      </c>
      <c r="T97" s="625">
        <f t="shared" si="7"/>
        <v>6.2181447502548419</v>
      </c>
      <c r="U97" s="625">
        <f t="shared" si="8"/>
        <v>0.89194699286442403</v>
      </c>
    </row>
    <row r="98" spans="1:21" hidden="1">
      <c r="A98" s="613">
        <v>5741</v>
      </c>
      <c r="B98" s="613" t="s">
        <v>2155</v>
      </c>
      <c r="E98" s="616" t="s">
        <v>2253</v>
      </c>
      <c r="F98" s="616">
        <v>1</v>
      </c>
      <c r="G98" s="616" t="s">
        <v>2251</v>
      </c>
      <c r="H98" s="616">
        <v>1</v>
      </c>
      <c r="I98" s="616" t="s">
        <v>2176</v>
      </c>
      <c r="J98" s="616" t="s">
        <v>2188</v>
      </c>
      <c r="K98" s="616">
        <v>3</v>
      </c>
      <c r="L98" s="616" t="s">
        <v>2203</v>
      </c>
      <c r="M98" s="617" t="s">
        <v>2190</v>
      </c>
      <c r="N98" s="618">
        <v>14212</v>
      </c>
      <c r="O98" s="618">
        <v>6985</v>
      </c>
      <c r="P98" s="618">
        <v>1972</v>
      </c>
      <c r="Q98" s="618">
        <v>4161</v>
      </c>
      <c r="R98" s="625">
        <f t="shared" si="5"/>
        <v>100</v>
      </c>
      <c r="S98" s="625">
        <f t="shared" si="6"/>
        <v>49.148606811145513</v>
      </c>
      <c r="T98" s="625">
        <f t="shared" si="7"/>
        <v>13.875598086124402</v>
      </c>
      <c r="U98" s="625">
        <f t="shared" si="8"/>
        <v>29.27807486631016</v>
      </c>
    </row>
    <row r="99" spans="1:21" hidden="1">
      <c r="A99" s="613">
        <v>5742</v>
      </c>
      <c r="B99" s="613" t="s">
        <v>2155</v>
      </c>
      <c r="E99" s="616" t="s">
        <v>2253</v>
      </c>
      <c r="F99" s="616">
        <v>1</v>
      </c>
      <c r="G99" s="616" t="s">
        <v>2251</v>
      </c>
      <c r="H99" s="616">
        <v>1</v>
      </c>
      <c r="I99" s="616" t="s">
        <v>2176</v>
      </c>
      <c r="J99" s="616" t="s">
        <v>2188</v>
      </c>
      <c r="K99" s="616">
        <v>2</v>
      </c>
      <c r="L99" s="616" t="s">
        <v>2204</v>
      </c>
      <c r="M99" s="617" t="s">
        <v>2190</v>
      </c>
      <c r="N99" s="618">
        <v>32450</v>
      </c>
      <c r="O99" s="618">
        <v>454</v>
      </c>
      <c r="P99" s="618">
        <v>11</v>
      </c>
      <c r="Q99" s="621" t="s">
        <v>2260</v>
      </c>
      <c r="R99" s="625">
        <f t="shared" si="5"/>
        <v>100</v>
      </c>
      <c r="S99" s="625">
        <f t="shared" si="6"/>
        <v>1.3990755007704161</v>
      </c>
      <c r="T99" s="625">
        <f t="shared" si="7"/>
        <v>3.3898305084745763E-2</v>
      </c>
      <c r="U99" s="625">
        <f t="shared" si="8"/>
        <v>0</v>
      </c>
    </row>
    <row r="100" spans="1:21" hidden="1">
      <c r="A100" s="613">
        <v>5743</v>
      </c>
      <c r="B100" s="613" t="s">
        <v>2155</v>
      </c>
      <c r="E100" s="616" t="s">
        <v>2253</v>
      </c>
      <c r="F100" s="616">
        <v>1</v>
      </c>
      <c r="G100" s="616" t="s">
        <v>2251</v>
      </c>
      <c r="H100" s="616">
        <v>1</v>
      </c>
      <c r="I100" s="616" t="s">
        <v>2176</v>
      </c>
      <c r="J100" s="616" t="s">
        <v>2188</v>
      </c>
      <c r="K100" s="616">
        <v>3</v>
      </c>
      <c r="L100" s="616" t="s">
        <v>2205</v>
      </c>
      <c r="M100" s="617" t="s">
        <v>2190</v>
      </c>
      <c r="N100" s="618">
        <v>27261</v>
      </c>
      <c r="O100" s="618">
        <v>309</v>
      </c>
      <c r="P100" s="621" t="s">
        <v>2260</v>
      </c>
      <c r="Q100" s="621" t="s">
        <v>2260</v>
      </c>
      <c r="R100" s="625">
        <f t="shared" si="5"/>
        <v>100</v>
      </c>
      <c r="S100" s="625">
        <f t="shared" si="6"/>
        <v>1.1334873995818202</v>
      </c>
      <c r="T100" s="625">
        <f t="shared" si="7"/>
        <v>0</v>
      </c>
      <c r="U100" s="625">
        <f t="shared" si="8"/>
        <v>0</v>
      </c>
    </row>
    <row r="101" spans="1:21" hidden="1">
      <c r="A101" s="613">
        <v>5744</v>
      </c>
      <c r="B101" s="613" t="s">
        <v>2155</v>
      </c>
      <c r="E101" s="616" t="s">
        <v>2253</v>
      </c>
      <c r="F101" s="616">
        <v>1</v>
      </c>
      <c r="G101" s="616" t="s">
        <v>2251</v>
      </c>
      <c r="H101" s="616">
        <v>1</v>
      </c>
      <c r="I101" s="616" t="s">
        <v>2176</v>
      </c>
      <c r="J101" s="616" t="s">
        <v>2188</v>
      </c>
      <c r="K101" s="616">
        <v>3</v>
      </c>
      <c r="L101" s="616" t="s">
        <v>2206</v>
      </c>
      <c r="M101" s="617" t="s">
        <v>2190</v>
      </c>
      <c r="N101" s="618">
        <v>5188</v>
      </c>
      <c r="O101" s="618">
        <v>145</v>
      </c>
      <c r="P101" s="618">
        <v>11</v>
      </c>
      <c r="Q101" s="621" t="s">
        <v>2260</v>
      </c>
      <c r="R101" s="625">
        <f t="shared" si="5"/>
        <v>100</v>
      </c>
      <c r="S101" s="625">
        <f t="shared" si="6"/>
        <v>2.7949113338473399</v>
      </c>
      <c r="T101" s="625">
        <f t="shared" si="7"/>
        <v>0.21202775636083271</v>
      </c>
      <c r="U101" s="625">
        <f t="shared" si="8"/>
        <v>0</v>
      </c>
    </row>
    <row r="102" spans="1:21" hidden="1">
      <c r="A102" s="613">
        <v>5745</v>
      </c>
      <c r="B102" s="613" t="s">
        <v>2155</v>
      </c>
      <c r="E102" s="616" t="s">
        <v>2253</v>
      </c>
      <c r="F102" s="616">
        <v>1</v>
      </c>
      <c r="G102" s="616" t="s">
        <v>2251</v>
      </c>
      <c r="H102" s="616">
        <v>1</v>
      </c>
      <c r="I102" s="616" t="s">
        <v>2176</v>
      </c>
      <c r="J102" s="616" t="s">
        <v>2188</v>
      </c>
      <c r="K102" s="616">
        <v>2</v>
      </c>
      <c r="L102" s="616" t="s">
        <v>2207</v>
      </c>
      <c r="M102" s="617" t="s">
        <v>2190</v>
      </c>
      <c r="N102" s="618">
        <v>14856</v>
      </c>
      <c r="O102" s="618">
        <v>755</v>
      </c>
      <c r="P102" s="621" t="s">
        <v>2260</v>
      </c>
      <c r="Q102" s="621" t="s">
        <v>2260</v>
      </c>
      <c r="R102" s="625">
        <f t="shared" si="5"/>
        <v>100</v>
      </c>
      <c r="S102" s="625">
        <f t="shared" si="6"/>
        <v>5.0821217016693589</v>
      </c>
      <c r="T102" s="625">
        <f t="shared" si="7"/>
        <v>0</v>
      </c>
      <c r="U102" s="625">
        <f t="shared" si="8"/>
        <v>0</v>
      </c>
    </row>
    <row r="103" spans="1:21" hidden="1">
      <c r="A103" s="613">
        <v>5746</v>
      </c>
      <c r="B103" s="613" t="s">
        <v>2155</v>
      </c>
      <c r="E103" s="616" t="s">
        <v>2253</v>
      </c>
      <c r="F103" s="616">
        <v>1</v>
      </c>
      <c r="G103" s="616" t="s">
        <v>2251</v>
      </c>
      <c r="H103" s="616">
        <v>1</v>
      </c>
      <c r="I103" s="616" t="s">
        <v>2176</v>
      </c>
      <c r="J103" s="616" t="s">
        <v>2188</v>
      </c>
      <c r="K103" s="616">
        <v>3</v>
      </c>
      <c r="L103" s="616" t="s">
        <v>2208</v>
      </c>
      <c r="M103" s="617" t="s">
        <v>2190</v>
      </c>
      <c r="N103" s="618">
        <v>7236</v>
      </c>
      <c r="O103" s="618">
        <v>459</v>
      </c>
      <c r="P103" s="621" t="s">
        <v>2260</v>
      </c>
      <c r="Q103" s="621" t="s">
        <v>2260</v>
      </c>
      <c r="R103" s="625">
        <f t="shared" si="5"/>
        <v>100</v>
      </c>
      <c r="S103" s="625">
        <f t="shared" si="6"/>
        <v>6.3432835820895521</v>
      </c>
      <c r="T103" s="625">
        <f t="shared" si="7"/>
        <v>0</v>
      </c>
      <c r="U103" s="625">
        <f t="shared" si="8"/>
        <v>0</v>
      </c>
    </row>
    <row r="104" spans="1:21" hidden="1">
      <c r="A104" s="613">
        <v>5747</v>
      </c>
      <c r="B104" s="613" t="s">
        <v>2155</v>
      </c>
      <c r="E104" s="616" t="s">
        <v>2253</v>
      </c>
      <c r="F104" s="616">
        <v>1</v>
      </c>
      <c r="G104" s="616" t="s">
        <v>2251</v>
      </c>
      <c r="H104" s="616">
        <v>1</v>
      </c>
      <c r="I104" s="616" t="s">
        <v>2176</v>
      </c>
      <c r="J104" s="616" t="s">
        <v>2188</v>
      </c>
      <c r="K104" s="616">
        <v>3</v>
      </c>
      <c r="L104" s="616" t="s">
        <v>2209</v>
      </c>
      <c r="M104" s="617" t="s">
        <v>2190</v>
      </c>
      <c r="N104" s="618">
        <v>4040</v>
      </c>
      <c r="O104" s="618">
        <v>155</v>
      </c>
      <c r="P104" s="621" t="s">
        <v>2260</v>
      </c>
      <c r="Q104" s="621" t="s">
        <v>2260</v>
      </c>
      <c r="R104" s="625">
        <f t="shared" si="5"/>
        <v>100</v>
      </c>
      <c r="S104" s="625">
        <f t="shared" si="6"/>
        <v>3.8366336633663365</v>
      </c>
      <c r="T104" s="625">
        <f t="shared" si="7"/>
        <v>0</v>
      </c>
      <c r="U104" s="625">
        <f t="shared" si="8"/>
        <v>0</v>
      </c>
    </row>
    <row r="105" spans="1:21" hidden="1">
      <c r="A105" s="613">
        <v>5748</v>
      </c>
      <c r="B105" s="613" t="s">
        <v>2155</v>
      </c>
      <c r="E105" s="616" t="s">
        <v>2253</v>
      </c>
      <c r="F105" s="616">
        <v>1</v>
      </c>
      <c r="G105" s="616" t="s">
        <v>2251</v>
      </c>
      <c r="H105" s="616">
        <v>1</v>
      </c>
      <c r="I105" s="616" t="s">
        <v>2176</v>
      </c>
      <c r="J105" s="616" t="s">
        <v>2188</v>
      </c>
      <c r="K105" s="616">
        <v>3</v>
      </c>
      <c r="L105" s="616" t="s">
        <v>2210</v>
      </c>
      <c r="M105" s="617" t="s">
        <v>2190</v>
      </c>
      <c r="N105" s="618">
        <v>86</v>
      </c>
      <c r="O105" s="618">
        <v>76</v>
      </c>
      <c r="P105" s="621" t="s">
        <v>2260</v>
      </c>
      <c r="Q105" s="621" t="s">
        <v>2260</v>
      </c>
      <c r="R105" s="625">
        <f t="shared" si="5"/>
        <v>100</v>
      </c>
      <c r="S105" s="625">
        <f t="shared" si="6"/>
        <v>88.372093023255815</v>
      </c>
      <c r="T105" s="625">
        <f t="shared" si="7"/>
        <v>0</v>
      </c>
      <c r="U105" s="625">
        <f t="shared" si="8"/>
        <v>0</v>
      </c>
    </row>
    <row r="106" spans="1:21" hidden="1">
      <c r="A106" s="613">
        <v>5749</v>
      </c>
      <c r="B106" s="613" t="s">
        <v>2155</v>
      </c>
      <c r="E106" s="616" t="s">
        <v>2253</v>
      </c>
      <c r="F106" s="616">
        <v>1</v>
      </c>
      <c r="G106" s="616" t="s">
        <v>2251</v>
      </c>
      <c r="H106" s="616">
        <v>1</v>
      </c>
      <c r="I106" s="616" t="s">
        <v>2176</v>
      </c>
      <c r="J106" s="616" t="s">
        <v>2188</v>
      </c>
      <c r="K106" s="616">
        <v>3</v>
      </c>
      <c r="L106" s="616" t="s">
        <v>2211</v>
      </c>
      <c r="M106" s="617" t="s">
        <v>2190</v>
      </c>
      <c r="N106" s="618">
        <v>3494</v>
      </c>
      <c r="O106" s="618">
        <v>66</v>
      </c>
      <c r="P106" s="621" t="s">
        <v>2260</v>
      </c>
      <c r="Q106" s="621" t="s">
        <v>2260</v>
      </c>
      <c r="R106" s="625">
        <f t="shared" si="5"/>
        <v>100</v>
      </c>
      <c r="S106" s="625">
        <f t="shared" si="6"/>
        <v>1.8889524899828276</v>
      </c>
      <c r="T106" s="625">
        <f t="shared" si="7"/>
        <v>0</v>
      </c>
      <c r="U106" s="625">
        <f t="shared" si="8"/>
        <v>0</v>
      </c>
    </row>
    <row r="107" spans="1:21" hidden="1">
      <c r="A107" s="613">
        <v>5750</v>
      </c>
      <c r="B107" s="613" t="s">
        <v>2155</v>
      </c>
      <c r="E107" s="616" t="s">
        <v>2253</v>
      </c>
      <c r="F107" s="616">
        <v>1</v>
      </c>
      <c r="G107" s="616" t="s">
        <v>2251</v>
      </c>
      <c r="H107" s="616">
        <v>1</v>
      </c>
      <c r="I107" s="616" t="s">
        <v>2176</v>
      </c>
      <c r="J107" s="616" t="s">
        <v>2188</v>
      </c>
      <c r="K107" s="616">
        <v>2</v>
      </c>
      <c r="L107" s="616" t="s">
        <v>2212</v>
      </c>
      <c r="M107" s="617" t="s">
        <v>2190</v>
      </c>
      <c r="N107" s="618">
        <v>6789</v>
      </c>
      <c r="O107" s="618">
        <v>5063</v>
      </c>
      <c r="P107" s="618">
        <v>373</v>
      </c>
      <c r="Q107" s="618">
        <v>445</v>
      </c>
      <c r="R107" s="625">
        <f t="shared" si="5"/>
        <v>100</v>
      </c>
      <c r="S107" s="625">
        <f t="shared" si="6"/>
        <v>74.576520842539409</v>
      </c>
      <c r="T107" s="625">
        <f t="shared" si="7"/>
        <v>5.4941817646192366</v>
      </c>
      <c r="U107" s="625">
        <f t="shared" si="8"/>
        <v>6.5547208719988221</v>
      </c>
    </row>
    <row r="108" spans="1:21" hidden="1">
      <c r="A108" s="613">
        <v>5751</v>
      </c>
      <c r="B108" s="613" t="s">
        <v>2155</v>
      </c>
      <c r="E108" s="616" t="s">
        <v>2253</v>
      </c>
      <c r="F108" s="616">
        <v>1</v>
      </c>
      <c r="G108" s="616" t="s">
        <v>2251</v>
      </c>
      <c r="H108" s="616">
        <v>1</v>
      </c>
      <c r="I108" s="616" t="s">
        <v>2176</v>
      </c>
      <c r="J108" s="616" t="s">
        <v>2188</v>
      </c>
      <c r="K108" s="616">
        <v>3</v>
      </c>
      <c r="L108" s="616" t="s">
        <v>2213</v>
      </c>
      <c r="M108" s="617" t="s">
        <v>2190</v>
      </c>
      <c r="N108" s="618">
        <v>1740</v>
      </c>
      <c r="O108" s="618">
        <v>1236</v>
      </c>
      <c r="P108" s="621" t="s">
        <v>2260</v>
      </c>
      <c r="Q108" s="621" t="s">
        <v>2260</v>
      </c>
      <c r="R108" s="625">
        <f t="shared" si="5"/>
        <v>100</v>
      </c>
      <c r="S108" s="625">
        <f t="shared" si="6"/>
        <v>71.034482758620683</v>
      </c>
      <c r="T108" s="625">
        <f t="shared" si="7"/>
        <v>0</v>
      </c>
      <c r="U108" s="625">
        <f t="shared" si="8"/>
        <v>0</v>
      </c>
    </row>
    <row r="109" spans="1:21" hidden="1">
      <c r="A109" s="613">
        <v>5752</v>
      </c>
      <c r="B109" s="613" t="s">
        <v>2155</v>
      </c>
      <c r="E109" s="616" t="s">
        <v>2253</v>
      </c>
      <c r="F109" s="616">
        <v>1</v>
      </c>
      <c r="G109" s="616" t="s">
        <v>2251</v>
      </c>
      <c r="H109" s="616">
        <v>1</v>
      </c>
      <c r="I109" s="616" t="s">
        <v>2176</v>
      </c>
      <c r="J109" s="616" t="s">
        <v>2188</v>
      </c>
      <c r="K109" s="616">
        <v>3</v>
      </c>
      <c r="L109" s="616" t="s">
        <v>2214</v>
      </c>
      <c r="M109" s="617" t="s">
        <v>2190</v>
      </c>
      <c r="N109" s="618">
        <v>542</v>
      </c>
      <c r="O109" s="618">
        <v>234</v>
      </c>
      <c r="P109" s="618">
        <v>104</v>
      </c>
      <c r="Q109" s="618">
        <v>26</v>
      </c>
      <c r="R109" s="625">
        <f t="shared" si="5"/>
        <v>100</v>
      </c>
      <c r="S109" s="625">
        <f t="shared" si="6"/>
        <v>43.17343173431734</v>
      </c>
      <c r="T109" s="625">
        <f t="shared" si="7"/>
        <v>19.188191881918819</v>
      </c>
      <c r="U109" s="625">
        <f t="shared" si="8"/>
        <v>4.7970479704797047</v>
      </c>
    </row>
    <row r="110" spans="1:21" hidden="1">
      <c r="A110" s="613">
        <v>5753</v>
      </c>
      <c r="B110" s="613" t="s">
        <v>2155</v>
      </c>
      <c r="E110" s="616" t="s">
        <v>2253</v>
      </c>
      <c r="F110" s="616">
        <v>1</v>
      </c>
      <c r="G110" s="616" t="s">
        <v>2251</v>
      </c>
      <c r="H110" s="616">
        <v>1</v>
      </c>
      <c r="I110" s="616" t="s">
        <v>2176</v>
      </c>
      <c r="J110" s="616" t="s">
        <v>2188</v>
      </c>
      <c r="K110" s="616">
        <v>3</v>
      </c>
      <c r="L110" s="616" t="s">
        <v>2215</v>
      </c>
      <c r="M110" s="617" t="s">
        <v>2190</v>
      </c>
      <c r="N110" s="618">
        <v>117</v>
      </c>
      <c r="O110" s="618">
        <v>117</v>
      </c>
      <c r="P110" s="621" t="s">
        <v>2260</v>
      </c>
      <c r="Q110" s="621" t="s">
        <v>2260</v>
      </c>
      <c r="R110" s="625">
        <f t="shared" si="5"/>
        <v>100</v>
      </c>
      <c r="S110" s="625">
        <f t="shared" si="6"/>
        <v>100</v>
      </c>
      <c r="T110" s="625">
        <f t="shared" si="7"/>
        <v>0</v>
      </c>
      <c r="U110" s="625">
        <f t="shared" si="8"/>
        <v>0</v>
      </c>
    </row>
    <row r="111" spans="1:21" hidden="1">
      <c r="A111" s="613">
        <v>5754</v>
      </c>
      <c r="B111" s="613" t="s">
        <v>2155</v>
      </c>
      <c r="E111" s="616" t="s">
        <v>2253</v>
      </c>
      <c r="F111" s="616">
        <v>1</v>
      </c>
      <c r="G111" s="616" t="s">
        <v>2251</v>
      </c>
      <c r="H111" s="616">
        <v>1</v>
      </c>
      <c r="I111" s="616" t="s">
        <v>2176</v>
      </c>
      <c r="J111" s="616" t="s">
        <v>2188</v>
      </c>
      <c r="K111" s="616">
        <v>3</v>
      </c>
      <c r="L111" s="616" t="s">
        <v>2216</v>
      </c>
      <c r="M111" s="617" t="s">
        <v>2190</v>
      </c>
      <c r="N111" s="618">
        <v>1756</v>
      </c>
      <c r="O111" s="618">
        <v>1462</v>
      </c>
      <c r="P111" s="618">
        <v>170</v>
      </c>
      <c r="Q111" s="618">
        <v>48</v>
      </c>
      <c r="R111" s="625">
        <f t="shared" si="5"/>
        <v>100</v>
      </c>
      <c r="S111" s="625">
        <f t="shared" si="6"/>
        <v>83.257403189066054</v>
      </c>
      <c r="T111" s="625">
        <f t="shared" si="7"/>
        <v>9.6810933940774486</v>
      </c>
      <c r="U111" s="625">
        <f t="shared" si="8"/>
        <v>2.7334851936218678</v>
      </c>
    </row>
    <row r="112" spans="1:21" hidden="1">
      <c r="A112" s="613">
        <v>5755</v>
      </c>
      <c r="B112" s="613" t="s">
        <v>2155</v>
      </c>
      <c r="E112" s="616" t="s">
        <v>2253</v>
      </c>
      <c r="F112" s="616">
        <v>1</v>
      </c>
      <c r="G112" s="616" t="s">
        <v>2251</v>
      </c>
      <c r="H112" s="616">
        <v>1</v>
      </c>
      <c r="I112" s="616" t="s">
        <v>2176</v>
      </c>
      <c r="J112" s="616" t="s">
        <v>2188</v>
      </c>
      <c r="K112" s="616">
        <v>3</v>
      </c>
      <c r="L112" s="616" t="s">
        <v>2217</v>
      </c>
      <c r="M112" s="617" t="s">
        <v>2190</v>
      </c>
      <c r="N112" s="618">
        <v>2234</v>
      </c>
      <c r="O112" s="618">
        <v>1903</v>
      </c>
      <c r="P112" s="618">
        <v>100</v>
      </c>
      <c r="Q112" s="618">
        <v>148</v>
      </c>
      <c r="R112" s="625">
        <f t="shared" si="5"/>
        <v>100</v>
      </c>
      <c r="S112" s="625">
        <f t="shared" si="6"/>
        <v>85.183527305281999</v>
      </c>
      <c r="T112" s="625">
        <f t="shared" si="7"/>
        <v>4.476275738585497</v>
      </c>
      <c r="U112" s="625">
        <f t="shared" si="8"/>
        <v>6.6248880931065361</v>
      </c>
    </row>
    <row r="113" spans="1:21" hidden="1">
      <c r="A113" s="613">
        <v>5756</v>
      </c>
      <c r="B113" s="613" t="s">
        <v>2155</v>
      </c>
      <c r="E113" s="616" t="s">
        <v>2253</v>
      </c>
      <c r="F113" s="616">
        <v>1</v>
      </c>
      <c r="G113" s="616" t="s">
        <v>2251</v>
      </c>
      <c r="H113" s="616">
        <v>1</v>
      </c>
      <c r="I113" s="616" t="s">
        <v>2176</v>
      </c>
      <c r="J113" s="616" t="s">
        <v>2188</v>
      </c>
      <c r="K113" s="616">
        <v>3</v>
      </c>
      <c r="L113" s="616" t="s">
        <v>2218</v>
      </c>
      <c r="M113" s="617" t="s">
        <v>2190</v>
      </c>
      <c r="N113" s="618">
        <v>400</v>
      </c>
      <c r="O113" s="618">
        <v>111</v>
      </c>
      <c r="P113" s="621" t="s">
        <v>2260</v>
      </c>
      <c r="Q113" s="618">
        <v>222</v>
      </c>
      <c r="R113" s="625">
        <f t="shared" si="5"/>
        <v>100</v>
      </c>
      <c r="S113" s="625">
        <f t="shared" si="6"/>
        <v>27.750000000000004</v>
      </c>
      <c r="T113" s="625">
        <f t="shared" si="7"/>
        <v>0</v>
      </c>
      <c r="U113" s="625">
        <f t="shared" si="8"/>
        <v>55.500000000000007</v>
      </c>
    </row>
    <row r="114" spans="1:21" hidden="1">
      <c r="A114" s="613">
        <v>5757</v>
      </c>
      <c r="B114" s="613" t="s">
        <v>2155</v>
      </c>
      <c r="E114" s="616" t="s">
        <v>2253</v>
      </c>
      <c r="F114" s="616">
        <v>1</v>
      </c>
      <c r="G114" s="616" t="s">
        <v>2251</v>
      </c>
      <c r="H114" s="616">
        <v>1</v>
      </c>
      <c r="I114" s="616" t="s">
        <v>2176</v>
      </c>
      <c r="J114" s="616" t="s">
        <v>2188</v>
      </c>
      <c r="K114" s="616">
        <v>2</v>
      </c>
      <c r="L114" s="616" t="s">
        <v>2219</v>
      </c>
      <c r="M114" s="617" t="s">
        <v>2190</v>
      </c>
      <c r="N114" s="618">
        <v>11915</v>
      </c>
      <c r="O114" s="618">
        <v>6425</v>
      </c>
      <c r="P114" s="618">
        <v>3035</v>
      </c>
      <c r="Q114" s="618">
        <v>1360</v>
      </c>
      <c r="R114" s="625">
        <f t="shared" si="5"/>
        <v>100</v>
      </c>
      <c r="S114" s="625">
        <f t="shared" si="6"/>
        <v>53.923625681913556</v>
      </c>
      <c r="T114" s="625">
        <f t="shared" si="7"/>
        <v>25.472093999160723</v>
      </c>
      <c r="U114" s="625">
        <f t="shared" si="8"/>
        <v>11.41418380193034</v>
      </c>
    </row>
    <row r="115" spans="1:21" hidden="1">
      <c r="A115" s="613">
        <v>5758</v>
      </c>
      <c r="B115" s="613" t="s">
        <v>2155</v>
      </c>
      <c r="E115" s="616" t="s">
        <v>2253</v>
      </c>
      <c r="F115" s="616">
        <v>1</v>
      </c>
      <c r="G115" s="616" t="s">
        <v>2251</v>
      </c>
      <c r="H115" s="616">
        <v>1</v>
      </c>
      <c r="I115" s="616" t="s">
        <v>2176</v>
      </c>
      <c r="J115" s="616" t="s">
        <v>2188</v>
      </c>
      <c r="K115" s="616">
        <v>3</v>
      </c>
      <c r="L115" s="616" t="s">
        <v>2220</v>
      </c>
      <c r="M115" s="617" t="s">
        <v>2190</v>
      </c>
      <c r="N115" s="621" t="s">
        <v>2260</v>
      </c>
      <c r="O115" s="621" t="s">
        <v>2260</v>
      </c>
      <c r="P115" s="621" t="s">
        <v>2260</v>
      </c>
      <c r="Q115" s="621" t="s">
        <v>2260</v>
      </c>
      <c r="R115" s="625" t="e">
        <f t="shared" si="5"/>
        <v>#DIV/0!</v>
      </c>
      <c r="S115" s="625" t="e">
        <f t="shared" si="6"/>
        <v>#DIV/0!</v>
      </c>
      <c r="T115" s="625" t="e">
        <f t="shared" si="7"/>
        <v>#DIV/0!</v>
      </c>
      <c r="U115" s="625" t="e">
        <f t="shared" si="8"/>
        <v>#DIV/0!</v>
      </c>
    </row>
    <row r="116" spans="1:21" hidden="1">
      <c r="A116" s="613">
        <v>5759</v>
      </c>
      <c r="B116" s="613" t="s">
        <v>2155</v>
      </c>
      <c r="E116" s="616" t="s">
        <v>2253</v>
      </c>
      <c r="F116" s="616">
        <v>1</v>
      </c>
      <c r="G116" s="616" t="s">
        <v>2251</v>
      </c>
      <c r="H116" s="616">
        <v>1</v>
      </c>
      <c r="I116" s="616" t="s">
        <v>2176</v>
      </c>
      <c r="J116" s="616" t="s">
        <v>2188</v>
      </c>
      <c r="K116" s="616">
        <v>3</v>
      </c>
      <c r="L116" s="616" t="s">
        <v>2221</v>
      </c>
      <c r="M116" s="617" t="s">
        <v>2190</v>
      </c>
      <c r="N116" s="618">
        <v>6191</v>
      </c>
      <c r="O116" s="618">
        <v>3083</v>
      </c>
      <c r="P116" s="618">
        <v>1950</v>
      </c>
      <c r="Q116" s="618">
        <v>554</v>
      </c>
      <c r="R116" s="625">
        <f t="shared" si="5"/>
        <v>100</v>
      </c>
      <c r="S116" s="625">
        <f t="shared" si="6"/>
        <v>49.798094007430137</v>
      </c>
      <c r="T116" s="625">
        <f t="shared" si="7"/>
        <v>31.497334840898077</v>
      </c>
      <c r="U116" s="625">
        <f t="shared" si="8"/>
        <v>8.9484735906961728</v>
      </c>
    </row>
    <row r="117" spans="1:21" hidden="1">
      <c r="A117" s="613">
        <v>5760</v>
      </c>
      <c r="B117" s="613" t="s">
        <v>2155</v>
      </c>
      <c r="E117" s="616" t="s">
        <v>2253</v>
      </c>
      <c r="F117" s="616">
        <v>1</v>
      </c>
      <c r="G117" s="616" t="s">
        <v>2251</v>
      </c>
      <c r="H117" s="616">
        <v>1</v>
      </c>
      <c r="I117" s="616" t="s">
        <v>2176</v>
      </c>
      <c r="J117" s="616" t="s">
        <v>2188</v>
      </c>
      <c r="K117" s="616">
        <v>3</v>
      </c>
      <c r="L117" s="616" t="s">
        <v>2222</v>
      </c>
      <c r="M117" s="617" t="s">
        <v>2190</v>
      </c>
      <c r="N117" s="618">
        <v>2275</v>
      </c>
      <c r="O117" s="618">
        <v>1287</v>
      </c>
      <c r="P117" s="618">
        <v>129</v>
      </c>
      <c r="Q117" s="618">
        <v>741</v>
      </c>
      <c r="R117" s="625">
        <f t="shared" si="5"/>
        <v>100</v>
      </c>
      <c r="S117" s="625">
        <f t="shared" si="6"/>
        <v>56.571428571428569</v>
      </c>
      <c r="T117" s="625">
        <f t="shared" si="7"/>
        <v>5.6703296703296706</v>
      </c>
      <c r="U117" s="625">
        <f t="shared" si="8"/>
        <v>32.571428571428577</v>
      </c>
    </row>
    <row r="118" spans="1:21" hidden="1">
      <c r="A118" s="613">
        <v>5761</v>
      </c>
      <c r="B118" s="613" t="s">
        <v>2155</v>
      </c>
      <c r="E118" s="616" t="s">
        <v>2253</v>
      </c>
      <c r="F118" s="616">
        <v>1</v>
      </c>
      <c r="G118" s="616" t="s">
        <v>2251</v>
      </c>
      <c r="H118" s="616">
        <v>1</v>
      </c>
      <c r="I118" s="616" t="s">
        <v>2176</v>
      </c>
      <c r="J118" s="616" t="s">
        <v>2188</v>
      </c>
      <c r="K118" s="616">
        <v>3</v>
      </c>
      <c r="L118" s="616" t="s">
        <v>2223</v>
      </c>
      <c r="M118" s="617" t="s">
        <v>2190</v>
      </c>
      <c r="N118" s="618">
        <v>609</v>
      </c>
      <c r="O118" s="618">
        <v>568</v>
      </c>
      <c r="P118" s="618">
        <v>9</v>
      </c>
      <c r="Q118" s="618">
        <v>32</v>
      </c>
      <c r="R118" s="625">
        <f t="shared" si="5"/>
        <v>100</v>
      </c>
      <c r="S118" s="625">
        <f t="shared" si="6"/>
        <v>93.267651888341547</v>
      </c>
      <c r="T118" s="625">
        <f t="shared" si="7"/>
        <v>1.4778325123152709</v>
      </c>
      <c r="U118" s="625">
        <f t="shared" si="8"/>
        <v>5.2545155993431854</v>
      </c>
    </row>
    <row r="119" spans="1:21" hidden="1">
      <c r="A119" s="613">
        <v>5762</v>
      </c>
      <c r="B119" s="613" t="s">
        <v>2155</v>
      </c>
      <c r="E119" s="616" t="s">
        <v>2253</v>
      </c>
      <c r="F119" s="616">
        <v>1</v>
      </c>
      <c r="G119" s="616" t="s">
        <v>2251</v>
      </c>
      <c r="H119" s="616">
        <v>1</v>
      </c>
      <c r="I119" s="616" t="s">
        <v>2176</v>
      </c>
      <c r="J119" s="616" t="s">
        <v>2188</v>
      </c>
      <c r="K119" s="616">
        <v>3</v>
      </c>
      <c r="L119" s="616" t="s">
        <v>2224</v>
      </c>
      <c r="M119" s="617" t="s">
        <v>2190</v>
      </c>
      <c r="N119" s="621" t="s">
        <v>2260</v>
      </c>
      <c r="O119" s="621" t="s">
        <v>2260</v>
      </c>
      <c r="P119" s="621" t="s">
        <v>2260</v>
      </c>
      <c r="Q119" s="621" t="s">
        <v>2260</v>
      </c>
      <c r="R119" s="625" t="e">
        <f t="shared" si="5"/>
        <v>#DIV/0!</v>
      </c>
      <c r="S119" s="625" t="e">
        <f t="shared" si="6"/>
        <v>#DIV/0!</v>
      </c>
      <c r="T119" s="625" t="e">
        <f t="shared" si="7"/>
        <v>#DIV/0!</v>
      </c>
      <c r="U119" s="625" t="e">
        <f t="shared" si="8"/>
        <v>#DIV/0!</v>
      </c>
    </row>
    <row r="120" spans="1:21" hidden="1">
      <c r="A120" s="613">
        <v>5763</v>
      </c>
      <c r="B120" s="613" t="s">
        <v>2155</v>
      </c>
      <c r="E120" s="616" t="s">
        <v>2253</v>
      </c>
      <c r="F120" s="616">
        <v>1</v>
      </c>
      <c r="G120" s="616" t="s">
        <v>2251</v>
      </c>
      <c r="H120" s="616">
        <v>1</v>
      </c>
      <c r="I120" s="616" t="s">
        <v>2176</v>
      </c>
      <c r="J120" s="616" t="s">
        <v>2188</v>
      </c>
      <c r="K120" s="616">
        <v>3</v>
      </c>
      <c r="L120" s="616" t="s">
        <v>2225</v>
      </c>
      <c r="M120" s="617" t="s">
        <v>2190</v>
      </c>
      <c r="N120" s="618">
        <v>1037</v>
      </c>
      <c r="O120" s="618">
        <v>518</v>
      </c>
      <c r="P120" s="618">
        <v>302</v>
      </c>
      <c r="Q120" s="618">
        <v>33</v>
      </c>
      <c r="R120" s="625">
        <f t="shared" si="5"/>
        <v>100</v>
      </c>
      <c r="S120" s="625">
        <f t="shared" si="6"/>
        <v>49.951783992285435</v>
      </c>
      <c r="T120" s="625">
        <f t="shared" si="7"/>
        <v>29.122468659594986</v>
      </c>
      <c r="U120" s="625">
        <f t="shared" si="8"/>
        <v>3.182256509161042</v>
      </c>
    </row>
    <row r="121" spans="1:21" hidden="1">
      <c r="A121" s="613">
        <v>5764</v>
      </c>
      <c r="B121" s="613" t="s">
        <v>2155</v>
      </c>
      <c r="E121" s="616" t="s">
        <v>2253</v>
      </c>
      <c r="F121" s="616">
        <v>1</v>
      </c>
      <c r="G121" s="616" t="s">
        <v>2251</v>
      </c>
      <c r="H121" s="616">
        <v>1</v>
      </c>
      <c r="I121" s="616" t="s">
        <v>2176</v>
      </c>
      <c r="J121" s="616" t="s">
        <v>2188</v>
      </c>
      <c r="K121" s="616">
        <v>3</v>
      </c>
      <c r="L121" s="616" t="s">
        <v>2226</v>
      </c>
      <c r="M121" s="617" t="s">
        <v>2190</v>
      </c>
      <c r="N121" s="618">
        <v>1471</v>
      </c>
      <c r="O121" s="618">
        <v>796</v>
      </c>
      <c r="P121" s="618">
        <v>645</v>
      </c>
      <c r="Q121" s="621" t="s">
        <v>2260</v>
      </c>
      <c r="R121" s="625">
        <f t="shared" si="5"/>
        <v>100</v>
      </c>
      <c r="S121" s="625">
        <f t="shared" si="6"/>
        <v>54.112848402447312</v>
      </c>
      <c r="T121" s="625">
        <f t="shared" si="7"/>
        <v>43.847722637661455</v>
      </c>
      <c r="U121" s="625">
        <f t="shared" si="8"/>
        <v>0</v>
      </c>
    </row>
    <row r="122" spans="1:21" hidden="1">
      <c r="A122" s="613">
        <v>5765</v>
      </c>
      <c r="B122" s="613" t="s">
        <v>2155</v>
      </c>
      <c r="E122" s="616" t="s">
        <v>2253</v>
      </c>
      <c r="F122" s="616">
        <v>1</v>
      </c>
      <c r="G122" s="616" t="s">
        <v>2251</v>
      </c>
      <c r="H122" s="616">
        <v>1</v>
      </c>
      <c r="I122" s="616" t="s">
        <v>2176</v>
      </c>
      <c r="J122" s="616" t="s">
        <v>2188</v>
      </c>
      <c r="K122" s="616">
        <v>3</v>
      </c>
      <c r="L122" s="616" t="s">
        <v>2227</v>
      </c>
      <c r="M122" s="617" t="s">
        <v>2190</v>
      </c>
      <c r="N122" s="618">
        <v>332</v>
      </c>
      <c r="O122" s="618">
        <v>173</v>
      </c>
      <c r="P122" s="621" t="s">
        <v>2260</v>
      </c>
      <c r="Q122" s="621" t="s">
        <v>2260</v>
      </c>
      <c r="R122" s="625">
        <f t="shared" si="5"/>
        <v>100</v>
      </c>
      <c r="S122" s="625">
        <f t="shared" si="6"/>
        <v>52.108433734939766</v>
      </c>
      <c r="T122" s="625">
        <f t="shared" si="7"/>
        <v>0</v>
      </c>
      <c r="U122" s="625">
        <f t="shared" si="8"/>
        <v>0</v>
      </c>
    </row>
    <row r="123" spans="1:21" hidden="1">
      <c r="A123" s="613">
        <v>5766</v>
      </c>
      <c r="B123" s="613" t="s">
        <v>2155</v>
      </c>
      <c r="E123" s="616" t="s">
        <v>2253</v>
      </c>
      <c r="F123" s="616">
        <v>1</v>
      </c>
      <c r="G123" s="616" t="s">
        <v>2251</v>
      </c>
      <c r="H123" s="616">
        <v>1</v>
      </c>
      <c r="I123" s="616" t="s">
        <v>2176</v>
      </c>
      <c r="J123" s="616" t="s">
        <v>2188</v>
      </c>
      <c r="K123" s="616">
        <v>2</v>
      </c>
      <c r="L123" s="616" t="s">
        <v>2228</v>
      </c>
      <c r="M123" s="617" t="s">
        <v>2190</v>
      </c>
      <c r="N123" s="618">
        <v>16901</v>
      </c>
      <c r="O123" s="618">
        <v>13304</v>
      </c>
      <c r="P123" s="618">
        <v>1350</v>
      </c>
      <c r="Q123" s="618">
        <v>1549</v>
      </c>
      <c r="R123" s="625">
        <f t="shared" si="5"/>
        <v>100</v>
      </c>
      <c r="S123" s="625">
        <f t="shared" si="6"/>
        <v>78.717235666528609</v>
      </c>
      <c r="T123" s="625">
        <f t="shared" si="7"/>
        <v>7.9876930359150347</v>
      </c>
      <c r="U123" s="625">
        <f t="shared" si="8"/>
        <v>9.1651381575054724</v>
      </c>
    </row>
    <row r="124" spans="1:21" hidden="1">
      <c r="A124" s="613">
        <v>5767</v>
      </c>
      <c r="B124" s="613" t="s">
        <v>2155</v>
      </c>
      <c r="E124" s="616" t="s">
        <v>2253</v>
      </c>
      <c r="F124" s="616">
        <v>1</v>
      </c>
      <c r="G124" s="616" t="s">
        <v>2251</v>
      </c>
      <c r="H124" s="616">
        <v>1</v>
      </c>
      <c r="I124" s="616" t="s">
        <v>2176</v>
      </c>
      <c r="J124" s="616" t="s">
        <v>2188</v>
      </c>
      <c r="K124" s="616">
        <v>3</v>
      </c>
      <c r="L124" s="616" t="s">
        <v>2229</v>
      </c>
      <c r="M124" s="617" t="s">
        <v>2190</v>
      </c>
      <c r="N124" s="618">
        <v>3134</v>
      </c>
      <c r="O124" s="618">
        <v>2263</v>
      </c>
      <c r="P124" s="618">
        <v>182</v>
      </c>
      <c r="Q124" s="618">
        <v>673</v>
      </c>
      <c r="R124" s="625">
        <f t="shared" si="5"/>
        <v>100</v>
      </c>
      <c r="S124" s="625">
        <f t="shared" si="6"/>
        <v>72.208040842373961</v>
      </c>
      <c r="T124" s="625">
        <f t="shared" si="7"/>
        <v>5.8072750478621575</v>
      </c>
      <c r="U124" s="625">
        <f t="shared" si="8"/>
        <v>21.474154435226549</v>
      </c>
    </row>
    <row r="125" spans="1:21" hidden="1">
      <c r="A125" s="613">
        <v>5768</v>
      </c>
      <c r="B125" s="613" t="s">
        <v>2155</v>
      </c>
      <c r="E125" s="616" t="s">
        <v>2253</v>
      </c>
      <c r="F125" s="616">
        <v>1</v>
      </c>
      <c r="G125" s="616" t="s">
        <v>2251</v>
      </c>
      <c r="H125" s="616">
        <v>1</v>
      </c>
      <c r="I125" s="616" t="s">
        <v>2176</v>
      </c>
      <c r="J125" s="616" t="s">
        <v>2188</v>
      </c>
      <c r="K125" s="616">
        <v>3</v>
      </c>
      <c r="L125" s="616" t="s">
        <v>2230</v>
      </c>
      <c r="M125" s="617" t="s">
        <v>2190</v>
      </c>
      <c r="N125" s="618">
        <v>707</v>
      </c>
      <c r="O125" s="618">
        <v>38</v>
      </c>
      <c r="P125" s="618">
        <v>144</v>
      </c>
      <c r="Q125" s="621" t="s">
        <v>2260</v>
      </c>
      <c r="R125" s="625">
        <f t="shared" si="5"/>
        <v>100</v>
      </c>
      <c r="S125" s="625">
        <f t="shared" si="6"/>
        <v>5.3748231966053748</v>
      </c>
      <c r="T125" s="625">
        <f t="shared" si="7"/>
        <v>20.367751060820368</v>
      </c>
      <c r="U125" s="625">
        <f t="shared" si="8"/>
        <v>0</v>
      </c>
    </row>
    <row r="126" spans="1:21" hidden="1">
      <c r="A126" s="613">
        <v>5769</v>
      </c>
      <c r="B126" s="613" t="s">
        <v>2155</v>
      </c>
      <c r="E126" s="616" t="s">
        <v>2253</v>
      </c>
      <c r="F126" s="616">
        <v>1</v>
      </c>
      <c r="G126" s="616" t="s">
        <v>2251</v>
      </c>
      <c r="H126" s="616">
        <v>1</v>
      </c>
      <c r="I126" s="616" t="s">
        <v>2176</v>
      </c>
      <c r="J126" s="616" t="s">
        <v>2188</v>
      </c>
      <c r="K126" s="616">
        <v>3</v>
      </c>
      <c r="L126" s="616" t="s">
        <v>2231</v>
      </c>
      <c r="M126" s="617" t="s">
        <v>2190</v>
      </c>
      <c r="N126" s="618">
        <v>1907</v>
      </c>
      <c r="O126" s="618">
        <v>1465</v>
      </c>
      <c r="P126" s="618">
        <v>116</v>
      </c>
      <c r="Q126" s="618">
        <v>169</v>
      </c>
      <c r="R126" s="625">
        <f t="shared" si="5"/>
        <v>100</v>
      </c>
      <c r="S126" s="625">
        <f t="shared" si="6"/>
        <v>76.822233875196645</v>
      </c>
      <c r="T126" s="625">
        <f t="shared" si="7"/>
        <v>6.0828526481384371</v>
      </c>
      <c r="U126" s="625">
        <f t="shared" si="8"/>
        <v>8.86208704771893</v>
      </c>
    </row>
    <row r="127" spans="1:21" hidden="1">
      <c r="A127" s="613">
        <v>5770</v>
      </c>
      <c r="B127" s="613" t="s">
        <v>2155</v>
      </c>
      <c r="E127" s="616" t="s">
        <v>2253</v>
      </c>
      <c r="F127" s="616">
        <v>1</v>
      </c>
      <c r="G127" s="616" t="s">
        <v>2251</v>
      </c>
      <c r="H127" s="616">
        <v>1</v>
      </c>
      <c r="I127" s="616" t="s">
        <v>2176</v>
      </c>
      <c r="J127" s="616" t="s">
        <v>2188</v>
      </c>
      <c r="K127" s="616">
        <v>3</v>
      </c>
      <c r="L127" s="616" t="s">
        <v>2232</v>
      </c>
      <c r="M127" s="617" t="s">
        <v>2190</v>
      </c>
      <c r="N127" s="618">
        <v>11154</v>
      </c>
      <c r="O127" s="618">
        <v>9538</v>
      </c>
      <c r="P127" s="618">
        <v>908</v>
      </c>
      <c r="Q127" s="618">
        <v>708</v>
      </c>
      <c r="R127" s="625">
        <f t="shared" si="5"/>
        <v>100</v>
      </c>
      <c r="S127" s="625">
        <f t="shared" si="6"/>
        <v>85.51192397346243</v>
      </c>
      <c r="T127" s="625">
        <f t="shared" si="7"/>
        <v>8.1405773713466019</v>
      </c>
      <c r="U127" s="625">
        <f t="shared" si="8"/>
        <v>6.3474986551909627</v>
      </c>
    </row>
    <row r="128" spans="1:21" hidden="1">
      <c r="A128" s="613">
        <v>5771</v>
      </c>
      <c r="B128" s="613" t="s">
        <v>2155</v>
      </c>
      <c r="E128" s="616" t="s">
        <v>2253</v>
      </c>
      <c r="F128" s="616">
        <v>1</v>
      </c>
      <c r="G128" s="616" t="s">
        <v>2251</v>
      </c>
      <c r="H128" s="616">
        <v>1</v>
      </c>
      <c r="I128" s="616" t="s">
        <v>2176</v>
      </c>
      <c r="J128" s="616" t="s">
        <v>2188</v>
      </c>
      <c r="K128" s="616">
        <v>2</v>
      </c>
      <c r="L128" s="616" t="s">
        <v>2233</v>
      </c>
      <c r="M128" s="617" t="s">
        <v>2190</v>
      </c>
      <c r="N128" s="618">
        <v>20732</v>
      </c>
      <c r="O128" s="618">
        <v>3848</v>
      </c>
      <c r="P128" s="618">
        <v>1492</v>
      </c>
      <c r="Q128" s="618">
        <v>2136</v>
      </c>
      <c r="R128" s="625">
        <f t="shared" si="5"/>
        <v>100</v>
      </c>
      <c r="S128" s="625">
        <f t="shared" si="6"/>
        <v>18.560679143353269</v>
      </c>
      <c r="T128" s="625">
        <f t="shared" si="7"/>
        <v>7.1966042832336488</v>
      </c>
      <c r="U128" s="625">
        <f t="shared" si="8"/>
        <v>10.302913370634768</v>
      </c>
    </row>
    <row r="129" spans="1:21" hidden="1">
      <c r="A129" s="613">
        <v>5772</v>
      </c>
      <c r="B129" s="613" t="s">
        <v>2155</v>
      </c>
      <c r="E129" s="616" t="s">
        <v>2253</v>
      </c>
      <c r="F129" s="616">
        <v>1</v>
      </c>
      <c r="G129" s="616" t="s">
        <v>2251</v>
      </c>
      <c r="H129" s="616">
        <v>1</v>
      </c>
      <c r="I129" s="616" t="s">
        <v>2176</v>
      </c>
      <c r="J129" s="616" t="s">
        <v>2188</v>
      </c>
      <c r="K129" s="616">
        <v>3</v>
      </c>
      <c r="L129" s="616" t="s">
        <v>2234</v>
      </c>
      <c r="M129" s="617" t="s">
        <v>2190</v>
      </c>
      <c r="N129" s="618">
        <v>3072</v>
      </c>
      <c r="O129" s="618">
        <v>1552</v>
      </c>
      <c r="P129" s="618">
        <v>425</v>
      </c>
      <c r="Q129" s="618">
        <v>1095</v>
      </c>
      <c r="R129" s="625">
        <f t="shared" si="5"/>
        <v>100</v>
      </c>
      <c r="S129" s="625">
        <f t="shared" si="6"/>
        <v>50.520833333333336</v>
      </c>
      <c r="T129" s="625">
        <f t="shared" si="7"/>
        <v>13.834635416666666</v>
      </c>
      <c r="U129" s="625">
        <f t="shared" si="8"/>
        <v>35.64453125</v>
      </c>
    </row>
    <row r="130" spans="1:21" hidden="1">
      <c r="A130" s="613">
        <v>5773</v>
      </c>
      <c r="B130" s="613" t="s">
        <v>2155</v>
      </c>
      <c r="E130" s="616" t="s">
        <v>2253</v>
      </c>
      <c r="F130" s="616">
        <v>1</v>
      </c>
      <c r="G130" s="616" t="s">
        <v>2251</v>
      </c>
      <c r="H130" s="616">
        <v>1</v>
      </c>
      <c r="I130" s="616" t="s">
        <v>2176</v>
      </c>
      <c r="J130" s="616" t="s">
        <v>2188</v>
      </c>
      <c r="K130" s="616">
        <v>3</v>
      </c>
      <c r="L130" s="616" t="s">
        <v>2235</v>
      </c>
      <c r="M130" s="617" t="s">
        <v>2190</v>
      </c>
      <c r="N130" s="618">
        <v>6708</v>
      </c>
      <c r="O130" s="618">
        <v>1223</v>
      </c>
      <c r="P130" s="618">
        <v>942</v>
      </c>
      <c r="Q130" s="618">
        <v>337</v>
      </c>
      <c r="R130" s="625">
        <f t="shared" si="5"/>
        <v>100</v>
      </c>
      <c r="S130" s="625">
        <f t="shared" si="6"/>
        <v>18.231961836612999</v>
      </c>
      <c r="T130" s="625">
        <f t="shared" si="7"/>
        <v>14.042933810375672</v>
      </c>
      <c r="U130" s="625">
        <f t="shared" si="8"/>
        <v>5.0238521168753731</v>
      </c>
    </row>
    <row r="131" spans="1:21" hidden="1">
      <c r="A131" s="613">
        <v>5774</v>
      </c>
      <c r="B131" s="613" t="s">
        <v>2155</v>
      </c>
      <c r="E131" s="616" t="s">
        <v>2253</v>
      </c>
      <c r="F131" s="616">
        <v>1</v>
      </c>
      <c r="G131" s="616" t="s">
        <v>2251</v>
      </c>
      <c r="H131" s="616">
        <v>1</v>
      </c>
      <c r="I131" s="616" t="s">
        <v>2176</v>
      </c>
      <c r="J131" s="616" t="s">
        <v>2188</v>
      </c>
      <c r="K131" s="616">
        <v>3</v>
      </c>
      <c r="L131" s="616" t="s">
        <v>2236</v>
      </c>
      <c r="M131" s="617" t="s">
        <v>2190</v>
      </c>
      <c r="N131" s="618">
        <v>10953</v>
      </c>
      <c r="O131" s="618">
        <v>1072</v>
      </c>
      <c r="P131" s="618">
        <v>125</v>
      </c>
      <c r="Q131" s="618">
        <v>704</v>
      </c>
      <c r="R131" s="625">
        <f t="shared" si="5"/>
        <v>100</v>
      </c>
      <c r="S131" s="625">
        <f t="shared" si="6"/>
        <v>9.7872728932712505</v>
      </c>
      <c r="T131" s="625">
        <f t="shared" si="7"/>
        <v>1.1412398429653976</v>
      </c>
      <c r="U131" s="625">
        <f t="shared" si="8"/>
        <v>6.4274627955811194</v>
      </c>
    </row>
    <row r="132" spans="1:21" hidden="1">
      <c r="A132" s="613">
        <v>5775</v>
      </c>
      <c r="B132" s="613" t="s">
        <v>2155</v>
      </c>
      <c r="E132" s="616" t="s">
        <v>2253</v>
      </c>
      <c r="F132" s="616">
        <v>1</v>
      </c>
      <c r="G132" s="616" t="s">
        <v>2251</v>
      </c>
      <c r="H132" s="616">
        <v>1</v>
      </c>
      <c r="I132" s="616" t="s">
        <v>2176</v>
      </c>
      <c r="J132" s="616" t="s">
        <v>2188</v>
      </c>
      <c r="K132" s="616">
        <v>2</v>
      </c>
      <c r="L132" s="616" t="s">
        <v>2237</v>
      </c>
      <c r="M132" s="617" t="s">
        <v>2190</v>
      </c>
      <c r="N132" s="618">
        <v>18854</v>
      </c>
      <c r="O132" s="618">
        <v>291</v>
      </c>
      <c r="P132" s="618">
        <v>498</v>
      </c>
      <c r="Q132" s="618">
        <v>701</v>
      </c>
      <c r="R132" s="625">
        <f t="shared" si="5"/>
        <v>100</v>
      </c>
      <c r="S132" s="625">
        <f t="shared" si="6"/>
        <v>1.5434390580248223</v>
      </c>
      <c r="T132" s="625">
        <f t="shared" si="7"/>
        <v>2.6413493157950567</v>
      </c>
      <c r="U132" s="625">
        <f t="shared" si="8"/>
        <v>3.718043916410311</v>
      </c>
    </row>
    <row r="133" spans="1:21" hidden="1">
      <c r="A133" s="613">
        <v>5776</v>
      </c>
      <c r="B133" s="613" t="s">
        <v>2155</v>
      </c>
      <c r="E133" s="616" t="s">
        <v>2253</v>
      </c>
      <c r="F133" s="616">
        <v>1</v>
      </c>
      <c r="G133" s="616" t="s">
        <v>2251</v>
      </c>
      <c r="H133" s="616">
        <v>1</v>
      </c>
      <c r="I133" s="616" t="s">
        <v>2176</v>
      </c>
      <c r="J133" s="616" t="s">
        <v>2188</v>
      </c>
      <c r="K133" s="616">
        <v>3</v>
      </c>
      <c r="L133" s="616" t="s">
        <v>2238</v>
      </c>
      <c r="M133" s="617" t="s">
        <v>2190</v>
      </c>
      <c r="N133" s="618">
        <v>15577</v>
      </c>
      <c r="O133" s="618">
        <v>291</v>
      </c>
      <c r="P133" s="621" t="s">
        <v>2260</v>
      </c>
      <c r="Q133" s="618">
        <v>695</v>
      </c>
      <c r="R133" s="625">
        <f t="shared" si="5"/>
        <v>100</v>
      </c>
      <c r="S133" s="625">
        <f t="shared" si="6"/>
        <v>1.8681389227707519</v>
      </c>
      <c r="T133" s="625">
        <f t="shared" si="7"/>
        <v>0</v>
      </c>
      <c r="U133" s="625">
        <f t="shared" si="8"/>
        <v>4.4617063619438913</v>
      </c>
    </row>
    <row r="134" spans="1:21" hidden="1">
      <c r="A134" s="613">
        <v>5777</v>
      </c>
      <c r="B134" s="613" t="s">
        <v>2155</v>
      </c>
      <c r="E134" s="616" t="s">
        <v>2253</v>
      </c>
      <c r="F134" s="616">
        <v>1</v>
      </c>
      <c r="G134" s="616" t="s">
        <v>2251</v>
      </c>
      <c r="H134" s="616">
        <v>1</v>
      </c>
      <c r="I134" s="616" t="s">
        <v>2176</v>
      </c>
      <c r="J134" s="616" t="s">
        <v>2188</v>
      </c>
      <c r="K134" s="616">
        <v>3</v>
      </c>
      <c r="L134" s="616" t="s">
        <v>2239</v>
      </c>
      <c r="M134" s="617" t="s">
        <v>2190</v>
      </c>
      <c r="N134" s="618">
        <v>5</v>
      </c>
      <c r="O134" s="621" t="s">
        <v>2260</v>
      </c>
      <c r="P134" s="621" t="s">
        <v>2260</v>
      </c>
      <c r="Q134" s="618">
        <v>5</v>
      </c>
      <c r="R134" s="625">
        <f t="shared" si="5"/>
        <v>100</v>
      </c>
      <c r="S134" s="625">
        <f t="shared" si="6"/>
        <v>0</v>
      </c>
      <c r="T134" s="625">
        <f t="shared" si="7"/>
        <v>0</v>
      </c>
      <c r="U134" s="625">
        <f t="shared" si="8"/>
        <v>100</v>
      </c>
    </row>
    <row r="135" spans="1:21" hidden="1">
      <c r="A135" s="613">
        <v>5778</v>
      </c>
      <c r="B135" s="613" t="s">
        <v>2155</v>
      </c>
      <c r="E135" s="616" t="s">
        <v>2253</v>
      </c>
      <c r="F135" s="616">
        <v>1</v>
      </c>
      <c r="G135" s="616" t="s">
        <v>2251</v>
      </c>
      <c r="H135" s="616">
        <v>1</v>
      </c>
      <c r="I135" s="616" t="s">
        <v>2176</v>
      </c>
      <c r="J135" s="616" t="s">
        <v>2188</v>
      </c>
      <c r="K135" s="616">
        <v>3</v>
      </c>
      <c r="L135" s="616" t="s">
        <v>2240</v>
      </c>
      <c r="M135" s="617" t="s">
        <v>2190</v>
      </c>
      <c r="N135" s="618">
        <v>3272</v>
      </c>
      <c r="O135" s="621" t="s">
        <v>2260</v>
      </c>
      <c r="P135" s="618">
        <v>498</v>
      </c>
      <c r="Q135" s="621" t="s">
        <v>2260</v>
      </c>
      <c r="R135" s="625">
        <f t="shared" si="5"/>
        <v>100</v>
      </c>
      <c r="S135" s="625">
        <f t="shared" si="6"/>
        <v>0</v>
      </c>
      <c r="T135" s="625">
        <f t="shared" si="7"/>
        <v>15.220048899755501</v>
      </c>
      <c r="U135" s="625">
        <f t="shared" si="8"/>
        <v>0</v>
      </c>
    </row>
    <row r="136" spans="1:21" hidden="1">
      <c r="A136" s="613">
        <v>5779</v>
      </c>
      <c r="B136" s="613" t="s">
        <v>2155</v>
      </c>
      <c r="E136" s="616" t="s">
        <v>2253</v>
      </c>
      <c r="F136" s="616">
        <v>1</v>
      </c>
      <c r="G136" s="616" t="s">
        <v>2251</v>
      </c>
      <c r="H136" s="616">
        <v>1</v>
      </c>
      <c r="I136" s="616" t="s">
        <v>2176</v>
      </c>
      <c r="J136" s="616" t="s">
        <v>2188</v>
      </c>
      <c r="K136" s="616">
        <v>2</v>
      </c>
      <c r="L136" s="616" t="s">
        <v>2241</v>
      </c>
      <c r="M136" s="617" t="s">
        <v>2190</v>
      </c>
      <c r="N136" s="618">
        <v>23564</v>
      </c>
      <c r="O136" s="618">
        <v>6908</v>
      </c>
      <c r="P136" s="618">
        <v>1737</v>
      </c>
      <c r="Q136" s="618">
        <v>2159</v>
      </c>
      <c r="R136" s="625">
        <f t="shared" si="5"/>
        <v>100</v>
      </c>
      <c r="S136" s="625">
        <f t="shared" si="6"/>
        <v>29.315905618740452</v>
      </c>
      <c r="T136" s="625">
        <f t="shared" si="7"/>
        <v>7.3714140213885591</v>
      </c>
      <c r="U136" s="625">
        <f t="shared" si="8"/>
        <v>9.1622814462739779</v>
      </c>
    </row>
    <row r="137" spans="1:21" hidden="1">
      <c r="A137" s="613">
        <v>5780</v>
      </c>
      <c r="B137" s="613" t="s">
        <v>2155</v>
      </c>
      <c r="E137" s="616" t="s">
        <v>2253</v>
      </c>
      <c r="F137" s="616">
        <v>1</v>
      </c>
      <c r="G137" s="616" t="s">
        <v>2251</v>
      </c>
      <c r="H137" s="616">
        <v>1</v>
      </c>
      <c r="I137" s="616" t="s">
        <v>2176</v>
      </c>
      <c r="J137" s="616" t="s">
        <v>2188</v>
      </c>
      <c r="K137" s="616">
        <v>3</v>
      </c>
      <c r="L137" s="616" t="s">
        <v>2242</v>
      </c>
      <c r="M137" s="617" t="s">
        <v>2190</v>
      </c>
      <c r="N137" s="618">
        <v>1472</v>
      </c>
      <c r="O137" s="618">
        <v>401</v>
      </c>
      <c r="P137" s="618">
        <v>454</v>
      </c>
      <c r="Q137" s="618">
        <v>61</v>
      </c>
      <c r="R137" s="625">
        <f t="shared" si="5"/>
        <v>100</v>
      </c>
      <c r="S137" s="625">
        <f t="shared" si="6"/>
        <v>27.241847826086957</v>
      </c>
      <c r="T137" s="625">
        <f t="shared" si="7"/>
        <v>30.842391304347828</v>
      </c>
      <c r="U137" s="625">
        <f t="shared" si="8"/>
        <v>4.1440217391304346</v>
      </c>
    </row>
    <row r="138" spans="1:21" hidden="1">
      <c r="A138" s="613">
        <v>5781</v>
      </c>
      <c r="B138" s="613" t="s">
        <v>2155</v>
      </c>
      <c r="E138" s="616" t="s">
        <v>2253</v>
      </c>
      <c r="F138" s="616">
        <v>1</v>
      </c>
      <c r="G138" s="616" t="s">
        <v>2251</v>
      </c>
      <c r="H138" s="616">
        <v>1</v>
      </c>
      <c r="I138" s="616" t="s">
        <v>2176</v>
      </c>
      <c r="J138" s="616" t="s">
        <v>2188</v>
      </c>
      <c r="K138" s="616">
        <v>3</v>
      </c>
      <c r="L138" s="616" t="s">
        <v>2243</v>
      </c>
      <c r="M138" s="617" t="s">
        <v>2190</v>
      </c>
      <c r="N138" s="618">
        <v>5471</v>
      </c>
      <c r="O138" s="618">
        <v>3206</v>
      </c>
      <c r="P138" s="618">
        <v>537</v>
      </c>
      <c r="Q138" s="618">
        <v>200</v>
      </c>
      <c r="R138" s="625">
        <f t="shared" si="5"/>
        <v>100</v>
      </c>
      <c r="S138" s="625">
        <f t="shared" si="6"/>
        <v>58.599890330835315</v>
      </c>
      <c r="T138" s="625">
        <f t="shared" si="7"/>
        <v>9.8153902394443424</v>
      </c>
      <c r="U138" s="625">
        <f t="shared" si="8"/>
        <v>3.6556388228842986</v>
      </c>
    </row>
    <row r="139" spans="1:21" hidden="1">
      <c r="A139" s="613">
        <v>5782</v>
      </c>
      <c r="B139" s="613" t="s">
        <v>2155</v>
      </c>
      <c r="E139" s="616" t="s">
        <v>2253</v>
      </c>
      <c r="F139" s="616">
        <v>1</v>
      </c>
      <c r="G139" s="616" t="s">
        <v>2251</v>
      </c>
      <c r="H139" s="616">
        <v>1</v>
      </c>
      <c r="I139" s="616" t="s">
        <v>2176</v>
      </c>
      <c r="J139" s="616" t="s">
        <v>2188</v>
      </c>
      <c r="K139" s="616">
        <v>3</v>
      </c>
      <c r="L139" s="616" t="s">
        <v>2244</v>
      </c>
      <c r="M139" s="617" t="s">
        <v>2190</v>
      </c>
      <c r="N139" s="618">
        <v>2942</v>
      </c>
      <c r="O139" s="618">
        <v>1307</v>
      </c>
      <c r="P139" s="618">
        <v>48</v>
      </c>
      <c r="Q139" s="618">
        <v>60</v>
      </c>
      <c r="R139" s="625">
        <f t="shared" ref="R139:R202" si="9">N139/$N139*100</f>
        <v>100</v>
      </c>
      <c r="S139" s="625">
        <f t="shared" ref="S139:S202" si="10">O139/$N139*100</f>
        <v>44.425560842963968</v>
      </c>
      <c r="T139" s="625">
        <f t="shared" ref="T139:T202" si="11">P139/$N139*100</f>
        <v>1.6315431679129844</v>
      </c>
      <c r="U139" s="625">
        <f t="shared" ref="U139:U202" si="12">Q139/$N139*100</f>
        <v>2.0394289598912305</v>
      </c>
    </row>
    <row r="140" spans="1:21" hidden="1">
      <c r="A140" s="613">
        <v>5783</v>
      </c>
      <c r="B140" s="613" t="s">
        <v>2155</v>
      </c>
      <c r="E140" s="616" t="s">
        <v>2253</v>
      </c>
      <c r="F140" s="616">
        <v>1</v>
      </c>
      <c r="G140" s="616" t="s">
        <v>2251</v>
      </c>
      <c r="H140" s="616">
        <v>1</v>
      </c>
      <c r="I140" s="616" t="s">
        <v>2176</v>
      </c>
      <c r="J140" s="616" t="s">
        <v>2188</v>
      </c>
      <c r="K140" s="616">
        <v>3</v>
      </c>
      <c r="L140" s="616" t="s">
        <v>2245</v>
      </c>
      <c r="M140" s="617" t="s">
        <v>2190</v>
      </c>
      <c r="N140" s="618">
        <v>13678</v>
      </c>
      <c r="O140" s="618">
        <v>1995</v>
      </c>
      <c r="P140" s="618">
        <v>698</v>
      </c>
      <c r="Q140" s="618">
        <v>1838</v>
      </c>
      <c r="R140" s="625">
        <f t="shared" si="9"/>
        <v>100</v>
      </c>
      <c r="S140" s="625">
        <f t="shared" si="10"/>
        <v>14.585465711361309</v>
      </c>
      <c r="T140" s="625">
        <f t="shared" si="11"/>
        <v>5.1030852463810499</v>
      </c>
      <c r="U140" s="625">
        <f t="shared" si="12"/>
        <v>13.437637081444656</v>
      </c>
    </row>
    <row r="141" spans="1:21" hidden="1">
      <c r="A141" s="613">
        <v>5784</v>
      </c>
      <c r="B141" s="613" t="s">
        <v>2155</v>
      </c>
      <c r="E141" s="616" t="s">
        <v>2253</v>
      </c>
      <c r="F141" s="616">
        <v>1</v>
      </c>
      <c r="G141" s="616" t="s">
        <v>2251</v>
      </c>
      <c r="H141" s="616">
        <v>1</v>
      </c>
      <c r="I141" s="616" t="s">
        <v>2176</v>
      </c>
      <c r="J141" s="616" t="s">
        <v>2188</v>
      </c>
      <c r="K141" s="616">
        <v>2</v>
      </c>
      <c r="L141" s="616" t="s">
        <v>2246</v>
      </c>
      <c r="M141" s="617" t="s">
        <v>2190</v>
      </c>
      <c r="N141" s="618">
        <v>53241</v>
      </c>
      <c r="O141" s="618">
        <v>17031</v>
      </c>
      <c r="P141" s="618">
        <v>467</v>
      </c>
      <c r="Q141" s="618">
        <v>1766</v>
      </c>
      <c r="R141" s="625">
        <f t="shared" si="9"/>
        <v>100</v>
      </c>
      <c r="S141" s="625">
        <f t="shared" si="10"/>
        <v>31.98850509945343</v>
      </c>
      <c r="T141" s="625">
        <f t="shared" si="11"/>
        <v>0.87714355477921147</v>
      </c>
      <c r="U141" s="625">
        <f t="shared" si="12"/>
        <v>3.3169925433406586</v>
      </c>
    </row>
    <row r="142" spans="1:21" hidden="1">
      <c r="A142" s="613">
        <v>5785</v>
      </c>
      <c r="B142" s="613" t="s">
        <v>2155</v>
      </c>
      <c r="E142" s="616" t="s">
        <v>2253</v>
      </c>
      <c r="F142" s="616">
        <v>1</v>
      </c>
      <c r="G142" s="616" t="s">
        <v>2251</v>
      </c>
      <c r="H142" s="616">
        <v>1</v>
      </c>
      <c r="I142" s="616" t="s">
        <v>2176</v>
      </c>
      <c r="J142" s="616" t="s">
        <v>2188</v>
      </c>
      <c r="K142" s="616">
        <v>3</v>
      </c>
      <c r="L142" s="616" t="s">
        <v>2247</v>
      </c>
      <c r="M142" s="617" t="s">
        <v>2190</v>
      </c>
      <c r="N142" s="618">
        <v>28893</v>
      </c>
      <c r="O142" s="618">
        <v>16960</v>
      </c>
      <c r="P142" s="618">
        <v>467</v>
      </c>
      <c r="Q142" s="618">
        <v>1709</v>
      </c>
      <c r="R142" s="625">
        <f t="shared" si="9"/>
        <v>100</v>
      </c>
      <c r="S142" s="625">
        <f t="shared" si="10"/>
        <v>58.69933894022774</v>
      </c>
      <c r="T142" s="625">
        <f t="shared" si="11"/>
        <v>1.6163084484131105</v>
      </c>
      <c r="U142" s="625">
        <f t="shared" si="12"/>
        <v>5.9149274910878074</v>
      </c>
    </row>
    <row r="143" spans="1:21" hidden="1">
      <c r="A143" s="613">
        <v>5786</v>
      </c>
      <c r="B143" s="613" t="s">
        <v>2155</v>
      </c>
      <c r="E143" s="616" t="s">
        <v>2253</v>
      </c>
      <c r="F143" s="616">
        <v>1</v>
      </c>
      <c r="G143" s="616" t="s">
        <v>2251</v>
      </c>
      <c r="H143" s="616">
        <v>1</v>
      </c>
      <c r="I143" s="616" t="s">
        <v>2176</v>
      </c>
      <c r="J143" s="616" t="s">
        <v>2188</v>
      </c>
      <c r="K143" s="616">
        <v>3</v>
      </c>
      <c r="L143" s="616" t="s">
        <v>2248</v>
      </c>
      <c r="M143" s="617" t="s">
        <v>2190</v>
      </c>
      <c r="N143" s="618">
        <v>11569</v>
      </c>
      <c r="O143" s="621" t="s">
        <v>2260</v>
      </c>
      <c r="P143" s="621" t="s">
        <v>2260</v>
      </c>
      <c r="Q143" s="621" t="s">
        <v>2260</v>
      </c>
      <c r="R143" s="625">
        <f t="shared" si="9"/>
        <v>100</v>
      </c>
      <c r="S143" s="625">
        <f t="shared" si="10"/>
        <v>0</v>
      </c>
      <c r="T143" s="625">
        <f t="shared" si="11"/>
        <v>0</v>
      </c>
      <c r="U143" s="625">
        <f t="shared" si="12"/>
        <v>0</v>
      </c>
    </row>
    <row r="144" spans="1:21" hidden="1">
      <c r="A144" s="613">
        <v>5787</v>
      </c>
      <c r="B144" s="613" t="s">
        <v>2155</v>
      </c>
      <c r="E144" s="616" t="s">
        <v>2253</v>
      </c>
      <c r="F144" s="616">
        <v>1</v>
      </c>
      <c r="G144" s="616" t="s">
        <v>2251</v>
      </c>
      <c r="H144" s="616">
        <v>1</v>
      </c>
      <c r="I144" s="616" t="s">
        <v>2176</v>
      </c>
      <c r="J144" s="616" t="s">
        <v>2188</v>
      </c>
      <c r="K144" s="616">
        <v>3</v>
      </c>
      <c r="L144" s="616" t="s">
        <v>2249</v>
      </c>
      <c r="M144" s="617" t="s">
        <v>2190</v>
      </c>
      <c r="N144" s="618">
        <v>7795</v>
      </c>
      <c r="O144" s="621" t="s">
        <v>2260</v>
      </c>
      <c r="P144" s="621" t="s">
        <v>2260</v>
      </c>
      <c r="Q144" s="621" t="s">
        <v>2260</v>
      </c>
      <c r="R144" s="625">
        <f t="shared" si="9"/>
        <v>100</v>
      </c>
      <c r="S144" s="625">
        <f t="shared" si="10"/>
        <v>0</v>
      </c>
      <c r="T144" s="625">
        <f t="shared" si="11"/>
        <v>0</v>
      </c>
      <c r="U144" s="625">
        <f t="shared" si="12"/>
        <v>0</v>
      </c>
    </row>
    <row r="145" spans="1:21" hidden="1">
      <c r="A145" s="613">
        <v>5788</v>
      </c>
      <c r="B145" s="613" t="s">
        <v>2155</v>
      </c>
      <c r="E145" s="616" t="s">
        <v>2253</v>
      </c>
      <c r="F145" s="616">
        <v>1</v>
      </c>
      <c r="G145" s="616" t="s">
        <v>2251</v>
      </c>
      <c r="H145" s="616">
        <v>1</v>
      </c>
      <c r="I145" s="616" t="s">
        <v>2176</v>
      </c>
      <c r="J145" s="616" t="s">
        <v>2188</v>
      </c>
      <c r="K145" s="616">
        <v>3</v>
      </c>
      <c r="L145" s="616" t="s">
        <v>2250</v>
      </c>
      <c r="M145" s="617" t="s">
        <v>2190</v>
      </c>
      <c r="N145" s="618">
        <v>4983</v>
      </c>
      <c r="O145" s="618">
        <v>71</v>
      </c>
      <c r="P145" s="621" t="s">
        <v>2260</v>
      </c>
      <c r="Q145" s="618">
        <v>57</v>
      </c>
      <c r="R145" s="625">
        <f t="shared" si="9"/>
        <v>100</v>
      </c>
      <c r="S145" s="625">
        <f t="shared" si="10"/>
        <v>1.4248444712020871</v>
      </c>
      <c r="T145" s="625">
        <f t="shared" si="11"/>
        <v>0</v>
      </c>
      <c r="U145" s="625">
        <f t="shared" si="12"/>
        <v>1.1438892233594222</v>
      </c>
    </row>
    <row r="146" spans="1:21" hidden="1">
      <c r="A146" s="613">
        <v>6537</v>
      </c>
      <c r="B146" s="613" t="s">
        <v>2155</v>
      </c>
      <c r="E146" s="616" t="s">
        <v>2253</v>
      </c>
      <c r="F146" s="616">
        <v>1</v>
      </c>
      <c r="G146" s="616" t="s">
        <v>2252</v>
      </c>
      <c r="H146" s="616">
        <v>1</v>
      </c>
      <c r="I146" s="616" t="s">
        <v>2176</v>
      </c>
      <c r="J146" s="616" t="s">
        <v>2177</v>
      </c>
      <c r="K146" s="616">
        <v>1</v>
      </c>
      <c r="L146" s="616" t="s">
        <v>2178</v>
      </c>
      <c r="M146" s="617"/>
      <c r="N146" s="618">
        <v>20</v>
      </c>
      <c r="O146" s="618">
        <v>20</v>
      </c>
      <c r="P146" s="618">
        <v>20</v>
      </c>
      <c r="Q146" s="618">
        <v>20</v>
      </c>
      <c r="R146" s="625">
        <f t="shared" si="9"/>
        <v>100</v>
      </c>
      <c r="S146" s="625">
        <f t="shared" si="10"/>
        <v>100</v>
      </c>
      <c r="T146" s="625">
        <f t="shared" si="11"/>
        <v>100</v>
      </c>
      <c r="U146" s="625">
        <f t="shared" si="12"/>
        <v>100</v>
      </c>
    </row>
    <row r="147" spans="1:21" hidden="1">
      <c r="A147" s="613">
        <v>6538</v>
      </c>
      <c r="B147" s="613" t="s">
        <v>2155</v>
      </c>
      <c r="E147" s="616" t="s">
        <v>2253</v>
      </c>
      <c r="F147" s="616">
        <v>1</v>
      </c>
      <c r="G147" s="616" t="s">
        <v>2252</v>
      </c>
      <c r="H147" s="616">
        <v>1</v>
      </c>
      <c r="I147" s="616" t="s">
        <v>2176</v>
      </c>
      <c r="J147" s="616" t="s">
        <v>2179</v>
      </c>
      <c r="K147" s="616">
        <v>1</v>
      </c>
      <c r="L147" s="616" t="s">
        <v>2178</v>
      </c>
      <c r="M147" s="617"/>
      <c r="N147" s="618">
        <v>70478</v>
      </c>
      <c r="O147" s="618">
        <v>70478</v>
      </c>
      <c r="P147" s="618">
        <v>70478</v>
      </c>
      <c r="Q147" s="618">
        <v>70478</v>
      </c>
      <c r="R147" s="625">
        <f t="shared" si="9"/>
        <v>100</v>
      </c>
      <c r="S147" s="625">
        <f t="shared" si="10"/>
        <v>100</v>
      </c>
      <c r="T147" s="625">
        <f t="shared" si="11"/>
        <v>100</v>
      </c>
      <c r="U147" s="625">
        <f t="shared" si="12"/>
        <v>100</v>
      </c>
    </row>
    <row r="148" spans="1:21" hidden="1">
      <c r="A148" s="613">
        <v>6539</v>
      </c>
      <c r="B148" s="613" t="s">
        <v>2155</v>
      </c>
      <c r="E148" s="616" t="s">
        <v>2253</v>
      </c>
      <c r="F148" s="616">
        <v>1</v>
      </c>
      <c r="G148" s="616" t="s">
        <v>2252</v>
      </c>
      <c r="H148" s="616">
        <v>1</v>
      </c>
      <c r="I148" s="616" t="s">
        <v>2176</v>
      </c>
      <c r="J148" s="616" t="s">
        <v>2180</v>
      </c>
      <c r="K148" s="616">
        <v>1</v>
      </c>
      <c r="L148" s="616" t="s">
        <v>2181</v>
      </c>
      <c r="M148" s="617" t="s">
        <v>2182</v>
      </c>
      <c r="N148" s="619">
        <v>1</v>
      </c>
      <c r="O148" s="619">
        <v>1</v>
      </c>
      <c r="P148" s="619">
        <v>1</v>
      </c>
      <c r="Q148" s="619">
        <v>1</v>
      </c>
      <c r="R148" s="625">
        <f t="shared" si="9"/>
        <v>100</v>
      </c>
      <c r="S148" s="625">
        <f t="shared" si="10"/>
        <v>100</v>
      </c>
      <c r="T148" s="625">
        <f t="shared" si="11"/>
        <v>100</v>
      </c>
      <c r="U148" s="625">
        <f t="shared" si="12"/>
        <v>100</v>
      </c>
    </row>
    <row r="149" spans="1:21" hidden="1">
      <c r="A149" s="613">
        <v>6540</v>
      </c>
      <c r="B149" s="613" t="s">
        <v>2155</v>
      </c>
      <c r="E149" s="616" t="s">
        <v>2253</v>
      </c>
      <c r="F149" s="616">
        <v>1</v>
      </c>
      <c r="G149" s="616" t="s">
        <v>2252</v>
      </c>
      <c r="H149" s="616">
        <v>1</v>
      </c>
      <c r="I149" s="616" t="s">
        <v>2176</v>
      </c>
      <c r="J149" s="616" t="s">
        <v>2183</v>
      </c>
      <c r="K149" s="616">
        <v>1</v>
      </c>
      <c r="L149" s="616" t="s">
        <v>2181</v>
      </c>
      <c r="M149" s="617" t="s">
        <v>2182</v>
      </c>
      <c r="N149" s="622" t="s">
        <v>2260</v>
      </c>
      <c r="O149" s="622" t="s">
        <v>2260</v>
      </c>
      <c r="P149" s="622" t="s">
        <v>2260</v>
      </c>
      <c r="Q149" s="622" t="s">
        <v>2260</v>
      </c>
      <c r="R149" s="625" t="e">
        <f t="shared" si="9"/>
        <v>#DIV/0!</v>
      </c>
      <c r="S149" s="625" t="e">
        <f t="shared" si="10"/>
        <v>#DIV/0!</v>
      </c>
      <c r="T149" s="625" t="e">
        <f t="shared" si="11"/>
        <v>#DIV/0!</v>
      </c>
      <c r="U149" s="625" t="e">
        <f t="shared" si="12"/>
        <v>#DIV/0!</v>
      </c>
    </row>
    <row r="150" spans="1:21" hidden="1">
      <c r="A150" s="613">
        <v>6541</v>
      </c>
      <c r="B150" s="613" t="s">
        <v>2155</v>
      </c>
      <c r="E150" s="616" t="s">
        <v>2253</v>
      </c>
      <c r="F150" s="616">
        <v>1</v>
      </c>
      <c r="G150" s="616" t="s">
        <v>2252</v>
      </c>
      <c r="H150" s="616">
        <v>1</v>
      </c>
      <c r="I150" s="616" t="s">
        <v>2176</v>
      </c>
      <c r="J150" s="616" t="s">
        <v>2184</v>
      </c>
      <c r="K150" s="616">
        <v>1</v>
      </c>
      <c r="L150" s="616" t="s">
        <v>2181</v>
      </c>
      <c r="M150" s="617" t="s">
        <v>2182</v>
      </c>
      <c r="N150" s="619">
        <v>0.64</v>
      </c>
      <c r="O150" s="619">
        <v>0.64</v>
      </c>
      <c r="P150" s="619">
        <v>0.64</v>
      </c>
      <c r="Q150" s="619">
        <v>0.64</v>
      </c>
      <c r="R150" s="625">
        <f t="shared" si="9"/>
        <v>100</v>
      </c>
      <c r="S150" s="625">
        <f t="shared" si="10"/>
        <v>100</v>
      </c>
      <c r="T150" s="625">
        <f t="shared" si="11"/>
        <v>100</v>
      </c>
      <c r="U150" s="625">
        <f t="shared" si="12"/>
        <v>100</v>
      </c>
    </row>
    <row r="151" spans="1:21" hidden="1">
      <c r="A151" s="613">
        <v>6542</v>
      </c>
      <c r="B151" s="613" t="s">
        <v>2155</v>
      </c>
      <c r="E151" s="616" t="s">
        <v>2253</v>
      </c>
      <c r="F151" s="616">
        <v>1</v>
      </c>
      <c r="G151" s="616" t="s">
        <v>2252</v>
      </c>
      <c r="H151" s="616">
        <v>1</v>
      </c>
      <c r="I151" s="616" t="s">
        <v>2176</v>
      </c>
      <c r="J151" s="616" t="s">
        <v>2185</v>
      </c>
      <c r="K151" s="616">
        <v>1</v>
      </c>
      <c r="L151" s="616" t="s">
        <v>2181</v>
      </c>
      <c r="M151" s="617" t="s">
        <v>2182</v>
      </c>
      <c r="N151" s="619">
        <v>0.44</v>
      </c>
      <c r="O151" s="619">
        <v>0.44</v>
      </c>
      <c r="P151" s="619">
        <v>0.44</v>
      </c>
      <c r="Q151" s="619">
        <v>0.44</v>
      </c>
      <c r="R151" s="625">
        <f t="shared" si="9"/>
        <v>100</v>
      </c>
      <c r="S151" s="625">
        <f t="shared" si="10"/>
        <v>100</v>
      </c>
      <c r="T151" s="625">
        <f t="shared" si="11"/>
        <v>100</v>
      </c>
      <c r="U151" s="625">
        <f t="shared" si="12"/>
        <v>100</v>
      </c>
    </row>
    <row r="152" spans="1:21" hidden="1">
      <c r="A152" s="613">
        <v>6543</v>
      </c>
      <c r="B152" s="613" t="s">
        <v>2155</v>
      </c>
      <c r="E152" s="616" t="s">
        <v>2253</v>
      </c>
      <c r="F152" s="616">
        <v>1</v>
      </c>
      <c r="G152" s="616" t="s">
        <v>2252</v>
      </c>
      <c r="H152" s="616">
        <v>1</v>
      </c>
      <c r="I152" s="616" t="s">
        <v>2176</v>
      </c>
      <c r="J152" s="616" t="s">
        <v>2186</v>
      </c>
      <c r="K152" s="616">
        <v>1</v>
      </c>
      <c r="L152" s="616" t="s">
        <v>2181</v>
      </c>
      <c r="M152" s="617" t="s">
        <v>2187</v>
      </c>
      <c r="N152" s="620">
        <v>70.599999999999994</v>
      </c>
      <c r="O152" s="620">
        <v>70.599999999999994</v>
      </c>
      <c r="P152" s="620">
        <v>70.599999999999994</v>
      </c>
      <c r="Q152" s="620">
        <v>70.599999999999994</v>
      </c>
      <c r="R152" s="625">
        <f t="shared" si="9"/>
        <v>100</v>
      </c>
      <c r="S152" s="625">
        <f t="shared" si="10"/>
        <v>100</v>
      </c>
      <c r="T152" s="625">
        <f t="shared" si="11"/>
        <v>100</v>
      </c>
      <c r="U152" s="625">
        <f t="shared" si="12"/>
        <v>100</v>
      </c>
    </row>
    <row r="153" spans="1:21" hidden="1">
      <c r="A153" s="613">
        <v>6544</v>
      </c>
      <c r="B153" s="613" t="s">
        <v>2155</v>
      </c>
      <c r="E153" s="616" t="s">
        <v>2253</v>
      </c>
      <c r="F153" s="616">
        <v>1</v>
      </c>
      <c r="G153" s="616" t="s">
        <v>2252</v>
      </c>
      <c r="H153" s="616">
        <v>1</v>
      </c>
      <c r="I153" s="616" t="s">
        <v>2176</v>
      </c>
      <c r="J153" s="616" t="s">
        <v>2188</v>
      </c>
      <c r="K153" s="616">
        <v>1</v>
      </c>
      <c r="L153" s="616" t="s">
        <v>2189</v>
      </c>
      <c r="M153" s="617" t="s">
        <v>2190</v>
      </c>
      <c r="N153" s="618">
        <v>177445</v>
      </c>
      <c r="O153" s="618">
        <v>89726</v>
      </c>
      <c r="P153" s="618">
        <v>15581</v>
      </c>
      <c r="Q153" s="618">
        <v>16472</v>
      </c>
      <c r="R153" s="625">
        <f t="shared" si="9"/>
        <v>100</v>
      </c>
      <c r="S153" s="625">
        <f t="shared" si="10"/>
        <v>50.565527346501739</v>
      </c>
      <c r="T153" s="625">
        <f t="shared" si="11"/>
        <v>8.7807489644678629</v>
      </c>
      <c r="U153" s="625">
        <f t="shared" si="12"/>
        <v>9.2828763842317343</v>
      </c>
    </row>
    <row r="154" spans="1:21" hidden="1">
      <c r="A154" s="613">
        <v>6545</v>
      </c>
      <c r="B154" s="613" t="s">
        <v>2155</v>
      </c>
      <c r="E154" s="616" t="s">
        <v>2253</v>
      </c>
      <c r="F154" s="616">
        <v>1</v>
      </c>
      <c r="G154" s="616" t="s">
        <v>2252</v>
      </c>
      <c r="H154" s="616">
        <v>1</v>
      </c>
      <c r="I154" s="616" t="s">
        <v>2176</v>
      </c>
      <c r="J154" s="616" t="s">
        <v>2188</v>
      </c>
      <c r="K154" s="616">
        <v>2</v>
      </c>
      <c r="L154" s="616" t="s">
        <v>2191</v>
      </c>
      <c r="M154" s="617" t="s">
        <v>2190</v>
      </c>
      <c r="N154" s="618">
        <v>47371</v>
      </c>
      <c r="O154" s="618">
        <v>31383</v>
      </c>
      <c r="P154" s="618">
        <v>7497</v>
      </c>
      <c r="Q154" s="618">
        <v>6679</v>
      </c>
      <c r="R154" s="625">
        <f t="shared" si="9"/>
        <v>100</v>
      </c>
      <c r="S154" s="625">
        <f t="shared" si="10"/>
        <v>66.249393088598509</v>
      </c>
      <c r="T154" s="625">
        <f t="shared" si="11"/>
        <v>15.826138354689579</v>
      </c>
      <c r="U154" s="625">
        <f t="shared" si="12"/>
        <v>14.099343480188301</v>
      </c>
    </row>
    <row r="155" spans="1:21" hidden="1">
      <c r="A155" s="613">
        <v>6546</v>
      </c>
      <c r="B155" s="613" t="s">
        <v>2155</v>
      </c>
      <c r="E155" s="616" t="s">
        <v>2253</v>
      </c>
      <c r="F155" s="616">
        <v>1</v>
      </c>
      <c r="G155" s="616" t="s">
        <v>2252</v>
      </c>
      <c r="H155" s="616">
        <v>1</v>
      </c>
      <c r="I155" s="616" t="s">
        <v>2176</v>
      </c>
      <c r="J155" s="616" t="s">
        <v>2188</v>
      </c>
      <c r="K155" s="616">
        <v>3</v>
      </c>
      <c r="L155" s="616" t="s">
        <v>2192</v>
      </c>
      <c r="M155" s="617" t="s">
        <v>2190</v>
      </c>
      <c r="N155" s="618">
        <v>3561</v>
      </c>
      <c r="O155" s="618">
        <v>2746</v>
      </c>
      <c r="P155" s="618">
        <v>551</v>
      </c>
      <c r="Q155" s="618">
        <v>264</v>
      </c>
      <c r="R155" s="625">
        <f t="shared" si="9"/>
        <v>100</v>
      </c>
      <c r="S155" s="625">
        <f t="shared" si="10"/>
        <v>77.113170457736587</v>
      </c>
      <c r="T155" s="625">
        <f t="shared" si="11"/>
        <v>15.473181690536366</v>
      </c>
      <c r="U155" s="625">
        <f t="shared" si="12"/>
        <v>7.4136478517270428</v>
      </c>
    </row>
    <row r="156" spans="1:21" hidden="1">
      <c r="A156" s="613">
        <v>6547</v>
      </c>
      <c r="B156" s="613" t="s">
        <v>2155</v>
      </c>
      <c r="E156" s="616" t="s">
        <v>2253</v>
      </c>
      <c r="F156" s="616">
        <v>1</v>
      </c>
      <c r="G156" s="616" t="s">
        <v>2252</v>
      </c>
      <c r="H156" s="616">
        <v>1</v>
      </c>
      <c r="I156" s="616" t="s">
        <v>2176</v>
      </c>
      <c r="J156" s="616" t="s">
        <v>2188</v>
      </c>
      <c r="K156" s="616">
        <v>3</v>
      </c>
      <c r="L156" s="616" t="s">
        <v>2193</v>
      </c>
      <c r="M156" s="617" t="s">
        <v>2190</v>
      </c>
      <c r="N156" s="618">
        <v>2666</v>
      </c>
      <c r="O156" s="618">
        <v>2106</v>
      </c>
      <c r="P156" s="618">
        <v>133</v>
      </c>
      <c r="Q156" s="618">
        <v>236</v>
      </c>
      <c r="R156" s="625">
        <f t="shared" si="9"/>
        <v>100</v>
      </c>
      <c r="S156" s="625">
        <f t="shared" si="10"/>
        <v>78.994748687171793</v>
      </c>
      <c r="T156" s="625">
        <f t="shared" si="11"/>
        <v>4.988747186796699</v>
      </c>
      <c r="U156" s="625">
        <f t="shared" si="12"/>
        <v>8.8522130532633163</v>
      </c>
    </row>
    <row r="157" spans="1:21" hidden="1">
      <c r="A157" s="613">
        <v>6548</v>
      </c>
      <c r="B157" s="613" t="s">
        <v>2155</v>
      </c>
      <c r="E157" s="616" t="s">
        <v>2253</v>
      </c>
      <c r="F157" s="616">
        <v>1</v>
      </c>
      <c r="G157" s="616" t="s">
        <v>2252</v>
      </c>
      <c r="H157" s="616">
        <v>1</v>
      </c>
      <c r="I157" s="616" t="s">
        <v>2176</v>
      </c>
      <c r="J157" s="616" t="s">
        <v>2188</v>
      </c>
      <c r="K157" s="616">
        <v>3</v>
      </c>
      <c r="L157" s="616" t="s">
        <v>2194</v>
      </c>
      <c r="M157" s="617" t="s">
        <v>2190</v>
      </c>
      <c r="N157" s="618">
        <v>2889</v>
      </c>
      <c r="O157" s="618">
        <v>2687</v>
      </c>
      <c r="P157" s="618">
        <v>203</v>
      </c>
      <c r="Q157" s="621" t="s">
        <v>2260</v>
      </c>
      <c r="R157" s="625">
        <f t="shared" si="9"/>
        <v>100</v>
      </c>
      <c r="S157" s="625">
        <f t="shared" si="10"/>
        <v>93.0079612322603</v>
      </c>
      <c r="T157" s="625">
        <f t="shared" si="11"/>
        <v>7.0266528210453441</v>
      </c>
      <c r="U157" s="625">
        <f t="shared" si="12"/>
        <v>0</v>
      </c>
    </row>
    <row r="158" spans="1:21" hidden="1">
      <c r="A158" s="613">
        <v>6549</v>
      </c>
      <c r="B158" s="613" t="s">
        <v>2155</v>
      </c>
      <c r="E158" s="616" t="s">
        <v>2253</v>
      </c>
      <c r="F158" s="616">
        <v>1</v>
      </c>
      <c r="G158" s="616" t="s">
        <v>2252</v>
      </c>
      <c r="H158" s="616">
        <v>1</v>
      </c>
      <c r="I158" s="616" t="s">
        <v>2176</v>
      </c>
      <c r="J158" s="616" t="s">
        <v>2188</v>
      </c>
      <c r="K158" s="616">
        <v>3</v>
      </c>
      <c r="L158" s="616" t="s">
        <v>2195</v>
      </c>
      <c r="M158" s="617" t="s">
        <v>2190</v>
      </c>
      <c r="N158" s="618">
        <v>2264</v>
      </c>
      <c r="O158" s="618">
        <v>2073</v>
      </c>
      <c r="P158" s="618">
        <v>175</v>
      </c>
      <c r="Q158" s="618">
        <v>16</v>
      </c>
      <c r="R158" s="625">
        <f t="shared" si="9"/>
        <v>100</v>
      </c>
      <c r="S158" s="625">
        <f t="shared" si="10"/>
        <v>91.563604240282686</v>
      </c>
      <c r="T158" s="625">
        <f t="shared" si="11"/>
        <v>7.7296819787985864</v>
      </c>
      <c r="U158" s="625">
        <f t="shared" si="12"/>
        <v>0.70671378091872794</v>
      </c>
    </row>
    <row r="159" spans="1:21" hidden="1">
      <c r="A159" s="613">
        <v>6550</v>
      </c>
      <c r="B159" s="613" t="s">
        <v>2155</v>
      </c>
      <c r="E159" s="616" t="s">
        <v>2253</v>
      </c>
      <c r="F159" s="616">
        <v>1</v>
      </c>
      <c r="G159" s="616" t="s">
        <v>2252</v>
      </c>
      <c r="H159" s="616">
        <v>1</v>
      </c>
      <c r="I159" s="616" t="s">
        <v>2176</v>
      </c>
      <c r="J159" s="616" t="s">
        <v>2188</v>
      </c>
      <c r="K159" s="616">
        <v>3</v>
      </c>
      <c r="L159" s="616" t="s">
        <v>2196</v>
      </c>
      <c r="M159" s="617" t="s">
        <v>2190</v>
      </c>
      <c r="N159" s="618">
        <v>4235</v>
      </c>
      <c r="O159" s="618">
        <v>3875</v>
      </c>
      <c r="P159" s="618">
        <v>235</v>
      </c>
      <c r="Q159" s="618">
        <v>125</v>
      </c>
      <c r="R159" s="625">
        <f t="shared" si="9"/>
        <v>100</v>
      </c>
      <c r="S159" s="625">
        <f t="shared" si="10"/>
        <v>91.49940968122786</v>
      </c>
      <c r="T159" s="625">
        <f t="shared" si="11"/>
        <v>5.548996458087367</v>
      </c>
      <c r="U159" s="625">
        <f t="shared" si="12"/>
        <v>2.95159386068477</v>
      </c>
    </row>
    <row r="160" spans="1:21" hidden="1">
      <c r="A160" s="613">
        <v>6551</v>
      </c>
      <c r="B160" s="613" t="s">
        <v>2155</v>
      </c>
      <c r="E160" s="616" t="s">
        <v>2253</v>
      </c>
      <c r="F160" s="616">
        <v>1</v>
      </c>
      <c r="G160" s="616" t="s">
        <v>2252</v>
      </c>
      <c r="H160" s="616">
        <v>1</v>
      </c>
      <c r="I160" s="616" t="s">
        <v>2176</v>
      </c>
      <c r="J160" s="616" t="s">
        <v>2188</v>
      </c>
      <c r="K160" s="616">
        <v>3</v>
      </c>
      <c r="L160" s="616" t="s">
        <v>2197</v>
      </c>
      <c r="M160" s="617" t="s">
        <v>2190</v>
      </c>
      <c r="N160" s="618">
        <v>2248</v>
      </c>
      <c r="O160" s="618">
        <v>2082</v>
      </c>
      <c r="P160" s="618">
        <v>144</v>
      </c>
      <c r="Q160" s="618">
        <v>22</v>
      </c>
      <c r="R160" s="625">
        <f t="shared" si="9"/>
        <v>100</v>
      </c>
      <c r="S160" s="625">
        <f t="shared" si="10"/>
        <v>92.615658362989322</v>
      </c>
      <c r="T160" s="625">
        <f t="shared" si="11"/>
        <v>6.4056939501779357</v>
      </c>
      <c r="U160" s="625">
        <f t="shared" si="12"/>
        <v>0.97864768683274017</v>
      </c>
    </row>
    <row r="161" spans="1:21" hidden="1">
      <c r="A161" s="613">
        <v>6552</v>
      </c>
      <c r="B161" s="613" t="s">
        <v>2155</v>
      </c>
      <c r="E161" s="616" t="s">
        <v>2253</v>
      </c>
      <c r="F161" s="616">
        <v>1</v>
      </c>
      <c r="G161" s="616" t="s">
        <v>2252</v>
      </c>
      <c r="H161" s="616">
        <v>1</v>
      </c>
      <c r="I161" s="616" t="s">
        <v>2176</v>
      </c>
      <c r="J161" s="616" t="s">
        <v>2188</v>
      </c>
      <c r="K161" s="616">
        <v>3</v>
      </c>
      <c r="L161" s="616" t="s">
        <v>2198</v>
      </c>
      <c r="M161" s="617" t="s">
        <v>2190</v>
      </c>
      <c r="N161" s="618">
        <v>2498</v>
      </c>
      <c r="O161" s="618">
        <v>1471</v>
      </c>
      <c r="P161" s="618">
        <v>986</v>
      </c>
      <c r="Q161" s="618">
        <v>42</v>
      </c>
      <c r="R161" s="625">
        <f t="shared" si="9"/>
        <v>100</v>
      </c>
      <c r="S161" s="625">
        <f t="shared" si="10"/>
        <v>58.887109687750204</v>
      </c>
      <c r="T161" s="625">
        <f t="shared" si="11"/>
        <v>39.47157726180945</v>
      </c>
      <c r="U161" s="625">
        <f t="shared" si="12"/>
        <v>1.6813450760608486</v>
      </c>
    </row>
    <row r="162" spans="1:21" hidden="1">
      <c r="A162" s="613">
        <v>6553</v>
      </c>
      <c r="B162" s="613" t="s">
        <v>2155</v>
      </c>
      <c r="E162" s="616" t="s">
        <v>2253</v>
      </c>
      <c r="F162" s="616">
        <v>1</v>
      </c>
      <c r="G162" s="616" t="s">
        <v>2252</v>
      </c>
      <c r="H162" s="616">
        <v>1</v>
      </c>
      <c r="I162" s="616" t="s">
        <v>2176</v>
      </c>
      <c r="J162" s="616" t="s">
        <v>2188</v>
      </c>
      <c r="K162" s="616">
        <v>3</v>
      </c>
      <c r="L162" s="616" t="s">
        <v>2199</v>
      </c>
      <c r="M162" s="617" t="s">
        <v>2190</v>
      </c>
      <c r="N162" s="618">
        <v>4334</v>
      </c>
      <c r="O162" s="618">
        <v>1577</v>
      </c>
      <c r="P162" s="618">
        <v>676</v>
      </c>
      <c r="Q162" s="618">
        <v>2081</v>
      </c>
      <c r="R162" s="625">
        <f t="shared" si="9"/>
        <v>100</v>
      </c>
      <c r="S162" s="625">
        <f t="shared" si="10"/>
        <v>36.386709736963546</v>
      </c>
      <c r="T162" s="625">
        <f t="shared" si="11"/>
        <v>15.597600369173973</v>
      </c>
      <c r="U162" s="625">
        <f t="shared" si="12"/>
        <v>48.015689893862486</v>
      </c>
    </row>
    <row r="163" spans="1:21" hidden="1">
      <c r="A163" s="613">
        <v>6554</v>
      </c>
      <c r="B163" s="613" t="s">
        <v>2155</v>
      </c>
      <c r="E163" s="616" t="s">
        <v>2253</v>
      </c>
      <c r="F163" s="616">
        <v>1</v>
      </c>
      <c r="G163" s="616" t="s">
        <v>2252</v>
      </c>
      <c r="H163" s="616">
        <v>1</v>
      </c>
      <c r="I163" s="616" t="s">
        <v>2176</v>
      </c>
      <c r="J163" s="616" t="s">
        <v>2188</v>
      </c>
      <c r="K163" s="616">
        <v>3</v>
      </c>
      <c r="L163" s="616" t="s">
        <v>2200</v>
      </c>
      <c r="M163" s="617" t="s">
        <v>2190</v>
      </c>
      <c r="N163" s="618">
        <v>6103</v>
      </c>
      <c r="O163" s="618">
        <v>3858</v>
      </c>
      <c r="P163" s="618">
        <v>1373</v>
      </c>
      <c r="Q163" s="618">
        <v>872</v>
      </c>
      <c r="R163" s="625">
        <f t="shared" si="9"/>
        <v>100</v>
      </c>
      <c r="S163" s="625">
        <f t="shared" si="10"/>
        <v>63.214812387350484</v>
      </c>
      <c r="T163" s="625">
        <f t="shared" si="11"/>
        <v>22.49713255775848</v>
      </c>
      <c r="U163" s="625">
        <f t="shared" si="12"/>
        <v>14.288055054891039</v>
      </c>
    </row>
    <row r="164" spans="1:21" hidden="1">
      <c r="A164" s="613">
        <v>6555</v>
      </c>
      <c r="B164" s="613" t="s">
        <v>2155</v>
      </c>
      <c r="E164" s="616" t="s">
        <v>2253</v>
      </c>
      <c r="F164" s="616">
        <v>1</v>
      </c>
      <c r="G164" s="616" t="s">
        <v>2252</v>
      </c>
      <c r="H164" s="616">
        <v>1</v>
      </c>
      <c r="I164" s="616" t="s">
        <v>2176</v>
      </c>
      <c r="J164" s="616" t="s">
        <v>2188</v>
      </c>
      <c r="K164" s="616">
        <v>3</v>
      </c>
      <c r="L164" s="616" t="s">
        <v>2201</v>
      </c>
      <c r="M164" s="617" t="s">
        <v>2190</v>
      </c>
      <c r="N164" s="618">
        <v>4623</v>
      </c>
      <c r="O164" s="618">
        <v>2411</v>
      </c>
      <c r="P164" s="618">
        <v>794</v>
      </c>
      <c r="Q164" s="618">
        <v>782</v>
      </c>
      <c r="R164" s="625">
        <f t="shared" si="9"/>
        <v>100</v>
      </c>
      <c r="S164" s="625">
        <f t="shared" si="10"/>
        <v>52.152282067921263</v>
      </c>
      <c r="T164" s="625">
        <f t="shared" si="11"/>
        <v>17.174994592256109</v>
      </c>
      <c r="U164" s="625">
        <f t="shared" si="12"/>
        <v>16.915422885572141</v>
      </c>
    </row>
    <row r="165" spans="1:21" hidden="1">
      <c r="A165" s="613">
        <v>6556</v>
      </c>
      <c r="B165" s="613" t="s">
        <v>2155</v>
      </c>
      <c r="E165" s="616" t="s">
        <v>2253</v>
      </c>
      <c r="F165" s="616">
        <v>1</v>
      </c>
      <c r="G165" s="616" t="s">
        <v>2252</v>
      </c>
      <c r="H165" s="616">
        <v>1</v>
      </c>
      <c r="I165" s="616" t="s">
        <v>2176</v>
      </c>
      <c r="J165" s="616" t="s">
        <v>2188</v>
      </c>
      <c r="K165" s="616">
        <v>3</v>
      </c>
      <c r="L165" s="616" t="s">
        <v>2202</v>
      </c>
      <c r="M165" s="617" t="s">
        <v>2190</v>
      </c>
      <c r="N165" s="618">
        <v>2333</v>
      </c>
      <c r="O165" s="618">
        <v>2125</v>
      </c>
      <c r="P165" s="618">
        <v>170</v>
      </c>
      <c r="Q165" s="618">
        <v>38</v>
      </c>
      <c r="R165" s="625">
        <f t="shared" si="9"/>
        <v>100</v>
      </c>
      <c r="S165" s="625">
        <f t="shared" si="10"/>
        <v>91.084440634376335</v>
      </c>
      <c r="T165" s="625">
        <f t="shared" si="11"/>
        <v>7.2867552507501072</v>
      </c>
      <c r="U165" s="625">
        <f t="shared" si="12"/>
        <v>1.6288041148735535</v>
      </c>
    </row>
    <row r="166" spans="1:21" hidden="1">
      <c r="A166" s="613">
        <v>6557</v>
      </c>
      <c r="B166" s="613" t="s">
        <v>2155</v>
      </c>
      <c r="E166" s="616" t="s">
        <v>2253</v>
      </c>
      <c r="F166" s="616">
        <v>1</v>
      </c>
      <c r="G166" s="616" t="s">
        <v>2252</v>
      </c>
      <c r="H166" s="616">
        <v>1</v>
      </c>
      <c r="I166" s="616" t="s">
        <v>2176</v>
      </c>
      <c r="J166" s="616" t="s">
        <v>2188</v>
      </c>
      <c r="K166" s="616">
        <v>3</v>
      </c>
      <c r="L166" s="616" t="s">
        <v>2203</v>
      </c>
      <c r="M166" s="617" t="s">
        <v>2190</v>
      </c>
      <c r="N166" s="618">
        <v>9616</v>
      </c>
      <c r="O166" s="618">
        <v>4373</v>
      </c>
      <c r="P166" s="618">
        <v>2058</v>
      </c>
      <c r="Q166" s="618">
        <v>2200</v>
      </c>
      <c r="R166" s="625">
        <f t="shared" si="9"/>
        <v>100</v>
      </c>
      <c r="S166" s="625">
        <f t="shared" si="10"/>
        <v>45.476289517470882</v>
      </c>
      <c r="T166" s="625">
        <f t="shared" si="11"/>
        <v>21.401830282861898</v>
      </c>
      <c r="U166" s="625">
        <f t="shared" si="12"/>
        <v>22.878535773710482</v>
      </c>
    </row>
    <row r="167" spans="1:21" hidden="1">
      <c r="A167" s="613">
        <v>6558</v>
      </c>
      <c r="B167" s="613" t="s">
        <v>2155</v>
      </c>
      <c r="E167" s="616" t="s">
        <v>2253</v>
      </c>
      <c r="F167" s="616">
        <v>1</v>
      </c>
      <c r="G167" s="616" t="s">
        <v>2252</v>
      </c>
      <c r="H167" s="616">
        <v>1</v>
      </c>
      <c r="I167" s="616" t="s">
        <v>2176</v>
      </c>
      <c r="J167" s="616" t="s">
        <v>2188</v>
      </c>
      <c r="K167" s="616">
        <v>2</v>
      </c>
      <c r="L167" s="616" t="s">
        <v>2204</v>
      </c>
      <c r="M167" s="617" t="s">
        <v>2190</v>
      </c>
      <c r="N167" s="618">
        <v>25010</v>
      </c>
      <c r="O167" s="618">
        <v>11834</v>
      </c>
      <c r="P167" s="621" t="s">
        <v>2260</v>
      </c>
      <c r="Q167" s="621" t="s">
        <v>2260</v>
      </c>
      <c r="R167" s="625">
        <f t="shared" si="9"/>
        <v>100</v>
      </c>
      <c r="S167" s="625">
        <f t="shared" si="10"/>
        <v>47.317073170731703</v>
      </c>
      <c r="T167" s="625">
        <f t="shared" si="11"/>
        <v>0</v>
      </c>
      <c r="U167" s="625">
        <f t="shared" si="12"/>
        <v>0</v>
      </c>
    </row>
    <row r="168" spans="1:21" hidden="1">
      <c r="A168" s="613">
        <v>6559</v>
      </c>
      <c r="B168" s="613" t="s">
        <v>2155</v>
      </c>
      <c r="E168" s="616" t="s">
        <v>2253</v>
      </c>
      <c r="F168" s="616">
        <v>1</v>
      </c>
      <c r="G168" s="616" t="s">
        <v>2252</v>
      </c>
      <c r="H168" s="616">
        <v>1</v>
      </c>
      <c r="I168" s="616" t="s">
        <v>2176</v>
      </c>
      <c r="J168" s="616" t="s">
        <v>2188</v>
      </c>
      <c r="K168" s="616">
        <v>3</v>
      </c>
      <c r="L168" s="616" t="s">
        <v>2205</v>
      </c>
      <c r="M168" s="617" t="s">
        <v>2190</v>
      </c>
      <c r="N168" s="618">
        <v>24434</v>
      </c>
      <c r="O168" s="618">
        <v>11257</v>
      </c>
      <c r="P168" s="621" t="s">
        <v>2260</v>
      </c>
      <c r="Q168" s="621" t="s">
        <v>2260</v>
      </c>
      <c r="R168" s="625">
        <f t="shared" si="9"/>
        <v>100</v>
      </c>
      <c r="S168" s="625">
        <f t="shared" si="10"/>
        <v>46.071048538921175</v>
      </c>
      <c r="T168" s="625">
        <f t="shared" si="11"/>
        <v>0</v>
      </c>
      <c r="U168" s="625">
        <f t="shared" si="12"/>
        <v>0</v>
      </c>
    </row>
    <row r="169" spans="1:21" hidden="1">
      <c r="A169" s="613">
        <v>6560</v>
      </c>
      <c r="B169" s="613" t="s">
        <v>2155</v>
      </c>
      <c r="E169" s="616" t="s">
        <v>2253</v>
      </c>
      <c r="F169" s="616">
        <v>1</v>
      </c>
      <c r="G169" s="616" t="s">
        <v>2252</v>
      </c>
      <c r="H169" s="616">
        <v>1</v>
      </c>
      <c r="I169" s="616" t="s">
        <v>2176</v>
      </c>
      <c r="J169" s="616" t="s">
        <v>2188</v>
      </c>
      <c r="K169" s="616">
        <v>3</v>
      </c>
      <c r="L169" s="616" t="s">
        <v>2206</v>
      </c>
      <c r="M169" s="617" t="s">
        <v>2190</v>
      </c>
      <c r="N169" s="618">
        <v>577</v>
      </c>
      <c r="O169" s="618">
        <v>577</v>
      </c>
      <c r="P169" s="621" t="s">
        <v>2260</v>
      </c>
      <c r="Q169" s="621" t="s">
        <v>2260</v>
      </c>
      <c r="R169" s="625">
        <f t="shared" si="9"/>
        <v>100</v>
      </c>
      <c r="S169" s="625">
        <f t="shared" si="10"/>
        <v>100</v>
      </c>
      <c r="T169" s="625">
        <f t="shared" si="11"/>
        <v>0</v>
      </c>
      <c r="U169" s="625">
        <f t="shared" si="12"/>
        <v>0</v>
      </c>
    </row>
    <row r="170" spans="1:21" hidden="1">
      <c r="A170" s="613">
        <v>6561</v>
      </c>
      <c r="B170" s="613" t="s">
        <v>2155</v>
      </c>
      <c r="E170" s="616" t="s">
        <v>2253</v>
      </c>
      <c r="F170" s="616">
        <v>1</v>
      </c>
      <c r="G170" s="616" t="s">
        <v>2252</v>
      </c>
      <c r="H170" s="616">
        <v>1</v>
      </c>
      <c r="I170" s="616" t="s">
        <v>2176</v>
      </c>
      <c r="J170" s="616" t="s">
        <v>2188</v>
      </c>
      <c r="K170" s="616">
        <v>2</v>
      </c>
      <c r="L170" s="616" t="s">
        <v>2207</v>
      </c>
      <c r="M170" s="617" t="s">
        <v>2190</v>
      </c>
      <c r="N170" s="618">
        <v>8895</v>
      </c>
      <c r="O170" s="618">
        <v>2083</v>
      </c>
      <c r="P170" s="621" t="s">
        <v>2260</v>
      </c>
      <c r="Q170" s="621" t="s">
        <v>2260</v>
      </c>
      <c r="R170" s="625">
        <f t="shared" si="9"/>
        <v>100</v>
      </c>
      <c r="S170" s="625">
        <f t="shared" si="10"/>
        <v>23.417650365373806</v>
      </c>
      <c r="T170" s="625">
        <f t="shared" si="11"/>
        <v>0</v>
      </c>
      <c r="U170" s="625">
        <f t="shared" si="12"/>
        <v>0</v>
      </c>
    </row>
    <row r="171" spans="1:21" hidden="1">
      <c r="A171" s="613">
        <v>6562</v>
      </c>
      <c r="B171" s="613" t="s">
        <v>2155</v>
      </c>
      <c r="E171" s="616" t="s">
        <v>2253</v>
      </c>
      <c r="F171" s="616">
        <v>1</v>
      </c>
      <c r="G171" s="616" t="s">
        <v>2252</v>
      </c>
      <c r="H171" s="616">
        <v>1</v>
      </c>
      <c r="I171" s="616" t="s">
        <v>2176</v>
      </c>
      <c r="J171" s="616" t="s">
        <v>2188</v>
      </c>
      <c r="K171" s="616">
        <v>3</v>
      </c>
      <c r="L171" s="616" t="s">
        <v>2208</v>
      </c>
      <c r="M171" s="617" t="s">
        <v>2190</v>
      </c>
      <c r="N171" s="618">
        <v>4251</v>
      </c>
      <c r="O171" s="618">
        <v>306</v>
      </c>
      <c r="P171" s="621" t="s">
        <v>2260</v>
      </c>
      <c r="Q171" s="621" t="s">
        <v>2260</v>
      </c>
      <c r="R171" s="625">
        <f t="shared" si="9"/>
        <v>100</v>
      </c>
      <c r="S171" s="625">
        <f t="shared" si="10"/>
        <v>7.1983062808750891</v>
      </c>
      <c r="T171" s="625">
        <f t="shared" si="11"/>
        <v>0</v>
      </c>
      <c r="U171" s="625">
        <f t="shared" si="12"/>
        <v>0</v>
      </c>
    </row>
    <row r="172" spans="1:21" hidden="1">
      <c r="A172" s="613">
        <v>6563</v>
      </c>
      <c r="B172" s="613" t="s">
        <v>2155</v>
      </c>
      <c r="E172" s="616" t="s">
        <v>2253</v>
      </c>
      <c r="F172" s="616">
        <v>1</v>
      </c>
      <c r="G172" s="616" t="s">
        <v>2252</v>
      </c>
      <c r="H172" s="616">
        <v>1</v>
      </c>
      <c r="I172" s="616" t="s">
        <v>2176</v>
      </c>
      <c r="J172" s="616" t="s">
        <v>2188</v>
      </c>
      <c r="K172" s="616">
        <v>3</v>
      </c>
      <c r="L172" s="616" t="s">
        <v>2209</v>
      </c>
      <c r="M172" s="617" t="s">
        <v>2190</v>
      </c>
      <c r="N172" s="618">
        <v>2890</v>
      </c>
      <c r="O172" s="618">
        <v>947</v>
      </c>
      <c r="P172" s="621" t="s">
        <v>2260</v>
      </c>
      <c r="Q172" s="621" t="s">
        <v>2260</v>
      </c>
      <c r="R172" s="625">
        <f t="shared" si="9"/>
        <v>100</v>
      </c>
      <c r="S172" s="625">
        <f t="shared" si="10"/>
        <v>32.768166089965398</v>
      </c>
      <c r="T172" s="625">
        <f t="shared" si="11"/>
        <v>0</v>
      </c>
      <c r="U172" s="625">
        <f t="shared" si="12"/>
        <v>0</v>
      </c>
    </row>
    <row r="173" spans="1:21" hidden="1">
      <c r="A173" s="613">
        <v>6564</v>
      </c>
      <c r="B173" s="613" t="s">
        <v>2155</v>
      </c>
      <c r="E173" s="616" t="s">
        <v>2253</v>
      </c>
      <c r="F173" s="616">
        <v>1</v>
      </c>
      <c r="G173" s="616" t="s">
        <v>2252</v>
      </c>
      <c r="H173" s="616">
        <v>1</v>
      </c>
      <c r="I173" s="616" t="s">
        <v>2176</v>
      </c>
      <c r="J173" s="616" t="s">
        <v>2188</v>
      </c>
      <c r="K173" s="616">
        <v>3</v>
      </c>
      <c r="L173" s="616" t="s">
        <v>2210</v>
      </c>
      <c r="M173" s="617" t="s">
        <v>2190</v>
      </c>
      <c r="N173" s="618">
        <v>544</v>
      </c>
      <c r="O173" s="618">
        <v>544</v>
      </c>
      <c r="P173" s="621" t="s">
        <v>2260</v>
      </c>
      <c r="Q173" s="621" t="s">
        <v>2260</v>
      </c>
      <c r="R173" s="625">
        <f t="shared" si="9"/>
        <v>100</v>
      </c>
      <c r="S173" s="625">
        <f t="shared" si="10"/>
        <v>100</v>
      </c>
      <c r="T173" s="625">
        <f t="shared" si="11"/>
        <v>0</v>
      </c>
      <c r="U173" s="625">
        <f t="shared" si="12"/>
        <v>0</v>
      </c>
    </row>
    <row r="174" spans="1:21" hidden="1">
      <c r="A174" s="613">
        <v>6565</v>
      </c>
      <c r="B174" s="613" t="s">
        <v>2155</v>
      </c>
      <c r="E174" s="616" t="s">
        <v>2253</v>
      </c>
      <c r="F174" s="616">
        <v>1</v>
      </c>
      <c r="G174" s="616" t="s">
        <v>2252</v>
      </c>
      <c r="H174" s="616">
        <v>1</v>
      </c>
      <c r="I174" s="616" t="s">
        <v>2176</v>
      </c>
      <c r="J174" s="616" t="s">
        <v>2188</v>
      </c>
      <c r="K174" s="616">
        <v>3</v>
      </c>
      <c r="L174" s="616" t="s">
        <v>2211</v>
      </c>
      <c r="M174" s="617" t="s">
        <v>2190</v>
      </c>
      <c r="N174" s="618">
        <v>1210</v>
      </c>
      <c r="O174" s="618">
        <v>287</v>
      </c>
      <c r="P174" s="621" t="s">
        <v>2260</v>
      </c>
      <c r="Q174" s="621" t="s">
        <v>2260</v>
      </c>
      <c r="R174" s="625">
        <f t="shared" si="9"/>
        <v>100</v>
      </c>
      <c r="S174" s="625">
        <f t="shared" si="10"/>
        <v>23.719008264462811</v>
      </c>
      <c r="T174" s="625">
        <f t="shared" si="11"/>
        <v>0</v>
      </c>
      <c r="U174" s="625">
        <f t="shared" si="12"/>
        <v>0</v>
      </c>
    </row>
    <row r="175" spans="1:21" hidden="1">
      <c r="A175" s="613">
        <v>6566</v>
      </c>
      <c r="B175" s="613" t="s">
        <v>2155</v>
      </c>
      <c r="E175" s="616" t="s">
        <v>2253</v>
      </c>
      <c r="F175" s="616">
        <v>1</v>
      </c>
      <c r="G175" s="616" t="s">
        <v>2252</v>
      </c>
      <c r="H175" s="616">
        <v>1</v>
      </c>
      <c r="I175" s="616" t="s">
        <v>2176</v>
      </c>
      <c r="J175" s="616" t="s">
        <v>2188</v>
      </c>
      <c r="K175" s="616">
        <v>2</v>
      </c>
      <c r="L175" s="616" t="s">
        <v>2212</v>
      </c>
      <c r="M175" s="617" t="s">
        <v>2190</v>
      </c>
      <c r="N175" s="618">
        <v>4710</v>
      </c>
      <c r="O175" s="618">
        <v>3539</v>
      </c>
      <c r="P175" s="618">
        <v>271</v>
      </c>
      <c r="Q175" s="618">
        <v>21</v>
      </c>
      <c r="R175" s="625">
        <f t="shared" si="9"/>
        <v>100</v>
      </c>
      <c r="S175" s="625">
        <f t="shared" si="10"/>
        <v>75.13800424628451</v>
      </c>
      <c r="T175" s="625">
        <f t="shared" si="11"/>
        <v>5.7537154989384289</v>
      </c>
      <c r="U175" s="625">
        <f t="shared" si="12"/>
        <v>0.44585987261146498</v>
      </c>
    </row>
    <row r="176" spans="1:21" hidden="1">
      <c r="A176" s="613">
        <v>6567</v>
      </c>
      <c r="B176" s="613" t="s">
        <v>2155</v>
      </c>
      <c r="E176" s="616" t="s">
        <v>2253</v>
      </c>
      <c r="F176" s="616">
        <v>1</v>
      </c>
      <c r="G176" s="616" t="s">
        <v>2252</v>
      </c>
      <c r="H176" s="616">
        <v>1</v>
      </c>
      <c r="I176" s="616" t="s">
        <v>2176</v>
      </c>
      <c r="J176" s="616" t="s">
        <v>2188</v>
      </c>
      <c r="K176" s="616">
        <v>3</v>
      </c>
      <c r="L176" s="616" t="s">
        <v>2213</v>
      </c>
      <c r="M176" s="617" t="s">
        <v>2190</v>
      </c>
      <c r="N176" s="618">
        <v>2125</v>
      </c>
      <c r="O176" s="618">
        <v>1632</v>
      </c>
      <c r="P176" s="621" t="s">
        <v>2260</v>
      </c>
      <c r="Q176" s="621" t="s">
        <v>2260</v>
      </c>
      <c r="R176" s="625">
        <f t="shared" si="9"/>
        <v>100</v>
      </c>
      <c r="S176" s="625">
        <f t="shared" si="10"/>
        <v>76.8</v>
      </c>
      <c r="T176" s="625">
        <f t="shared" si="11"/>
        <v>0</v>
      </c>
      <c r="U176" s="625">
        <f t="shared" si="12"/>
        <v>0</v>
      </c>
    </row>
    <row r="177" spans="1:21" hidden="1">
      <c r="A177" s="613">
        <v>6568</v>
      </c>
      <c r="B177" s="613" t="s">
        <v>2155</v>
      </c>
      <c r="E177" s="616" t="s">
        <v>2253</v>
      </c>
      <c r="F177" s="616">
        <v>1</v>
      </c>
      <c r="G177" s="616" t="s">
        <v>2252</v>
      </c>
      <c r="H177" s="616">
        <v>1</v>
      </c>
      <c r="I177" s="616" t="s">
        <v>2176</v>
      </c>
      <c r="J177" s="616" t="s">
        <v>2188</v>
      </c>
      <c r="K177" s="616">
        <v>3</v>
      </c>
      <c r="L177" s="616" t="s">
        <v>2214</v>
      </c>
      <c r="M177" s="617" t="s">
        <v>2190</v>
      </c>
      <c r="N177" s="618">
        <v>219</v>
      </c>
      <c r="O177" s="618">
        <v>219</v>
      </c>
      <c r="P177" s="621" t="s">
        <v>2260</v>
      </c>
      <c r="Q177" s="621" t="s">
        <v>2260</v>
      </c>
      <c r="R177" s="625">
        <f t="shared" si="9"/>
        <v>100</v>
      </c>
      <c r="S177" s="625">
        <f t="shared" si="10"/>
        <v>100</v>
      </c>
      <c r="T177" s="625">
        <f t="shared" si="11"/>
        <v>0</v>
      </c>
      <c r="U177" s="625">
        <f t="shared" si="12"/>
        <v>0</v>
      </c>
    </row>
    <row r="178" spans="1:21" hidden="1">
      <c r="A178" s="613">
        <v>6569</v>
      </c>
      <c r="B178" s="613" t="s">
        <v>2155</v>
      </c>
      <c r="E178" s="616" t="s">
        <v>2253</v>
      </c>
      <c r="F178" s="616">
        <v>1</v>
      </c>
      <c r="G178" s="616" t="s">
        <v>2252</v>
      </c>
      <c r="H178" s="616">
        <v>1</v>
      </c>
      <c r="I178" s="616" t="s">
        <v>2176</v>
      </c>
      <c r="J178" s="616" t="s">
        <v>2188</v>
      </c>
      <c r="K178" s="616">
        <v>3</v>
      </c>
      <c r="L178" s="616" t="s">
        <v>2215</v>
      </c>
      <c r="M178" s="617" t="s">
        <v>2190</v>
      </c>
      <c r="N178" s="618">
        <v>911</v>
      </c>
      <c r="O178" s="618">
        <v>551</v>
      </c>
      <c r="P178" s="621" t="s">
        <v>2260</v>
      </c>
      <c r="Q178" s="621" t="s">
        <v>2260</v>
      </c>
      <c r="R178" s="625">
        <f t="shared" si="9"/>
        <v>100</v>
      </c>
      <c r="S178" s="625">
        <f t="shared" si="10"/>
        <v>60.482985729967062</v>
      </c>
      <c r="T178" s="625">
        <f t="shared" si="11"/>
        <v>0</v>
      </c>
      <c r="U178" s="625">
        <f t="shared" si="12"/>
        <v>0</v>
      </c>
    </row>
    <row r="179" spans="1:21" hidden="1">
      <c r="A179" s="613">
        <v>6570</v>
      </c>
      <c r="B179" s="613" t="s">
        <v>2155</v>
      </c>
      <c r="E179" s="616" t="s">
        <v>2253</v>
      </c>
      <c r="F179" s="616">
        <v>1</v>
      </c>
      <c r="G179" s="616" t="s">
        <v>2252</v>
      </c>
      <c r="H179" s="616">
        <v>1</v>
      </c>
      <c r="I179" s="616" t="s">
        <v>2176</v>
      </c>
      <c r="J179" s="616" t="s">
        <v>2188</v>
      </c>
      <c r="K179" s="616">
        <v>3</v>
      </c>
      <c r="L179" s="616" t="s">
        <v>2216</v>
      </c>
      <c r="M179" s="617" t="s">
        <v>2190</v>
      </c>
      <c r="N179" s="618">
        <v>486</v>
      </c>
      <c r="O179" s="618">
        <v>269</v>
      </c>
      <c r="P179" s="618">
        <v>217</v>
      </c>
      <c r="Q179" s="621" t="s">
        <v>2260</v>
      </c>
      <c r="R179" s="625">
        <f t="shared" si="9"/>
        <v>100</v>
      </c>
      <c r="S179" s="625">
        <f t="shared" si="10"/>
        <v>55.349794238683124</v>
      </c>
      <c r="T179" s="625">
        <f t="shared" si="11"/>
        <v>44.650205761316876</v>
      </c>
      <c r="U179" s="625">
        <f t="shared" si="12"/>
        <v>0</v>
      </c>
    </row>
    <row r="180" spans="1:21" hidden="1">
      <c r="A180" s="613">
        <v>6571</v>
      </c>
      <c r="B180" s="613" t="s">
        <v>2155</v>
      </c>
      <c r="E180" s="616" t="s">
        <v>2253</v>
      </c>
      <c r="F180" s="616">
        <v>1</v>
      </c>
      <c r="G180" s="616" t="s">
        <v>2252</v>
      </c>
      <c r="H180" s="616">
        <v>1</v>
      </c>
      <c r="I180" s="616" t="s">
        <v>2176</v>
      </c>
      <c r="J180" s="616" t="s">
        <v>2188</v>
      </c>
      <c r="K180" s="616">
        <v>3</v>
      </c>
      <c r="L180" s="616" t="s">
        <v>2217</v>
      </c>
      <c r="M180" s="617" t="s">
        <v>2190</v>
      </c>
      <c r="N180" s="618">
        <v>940</v>
      </c>
      <c r="O180" s="618">
        <v>840</v>
      </c>
      <c r="P180" s="618">
        <v>54</v>
      </c>
      <c r="Q180" s="618">
        <v>21</v>
      </c>
      <c r="R180" s="625">
        <f t="shared" si="9"/>
        <v>100</v>
      </c>
      <c r="S180" s="625">
        <f t="shared" si="10"/>
        <v>89.361702127659569</v>
      </c>
      <c r="T180" s="625">
        <f t="shared" si="11"/>
        <v>5.7446808510638299</v>
      </c>
      <c r="U180" s="625">
        <f t="shared" si="12"/>
        <v>2.2340425531914896</v>
      </c>
    </row>
    <row r="181" spans="1:21" hidden="1">
      <c r="A181" s="613">
        <v>6572</v>
      </c>
      <c r="B181" s="613" t="s">
        <v>2155</v>
      </c>
      <c r="E181" s="616" t="s">
        <v>2253</v>
      </c>
      <c r="F181" s="616">
        <v>1</v>
      </c>
      <c r="G181" s="616" t="s">
        <v>2252</v>
      </c>
      <c r="H181" s="616">
        <v>1</v>
      </c>
      <c r="I181" s="616" t="s">
        <v>2176</v>
      </c>
      <c r="J181" s="616" t="s">
        <v>2188</v>
      </c>
      <c r="K181" s="616">
        <v>3</v>
      </c>
      <c r="L181" s="616" t="s">
        <v>2218</v>
      </c>
      <c r="M181" s="617" t="s">
        <v>2190</v>
      </c>
      <c r="N181" s="618">
        <v>29</v>
      </c>
      <c r="O181" s="618">
        <v>29</v>
      </c>
      <c r="P181" s="621" t="s">
        <v>2260</v>
      </c>
      <c r="Q181" s="621" t="s">
        <v>2260</v>
      </c>
      <c r="R181" s="625">
        <f t="shared" si="9"/>
        <v>100</v>
      </c>
      <c r="S181" s="625">
        <f t="shared" si="10"/>
        <v>100</v>
      </c>
      <c r="T181" s="625">
        <f t="shared" si="11"/>
        <v>0</v>
      </c>
      <c r="U181" s="625">
        <f t="shared" si="12"/>
        <v>0</v>
      </c>
    </row>
    <row r="182" spans="1:21" hidden="1">
      <c r="A182" s="613">
        <v>6573</v>
      </c>
      <c r="B182" s="613" t="s">
        <v>2155</v>
      </c>
      <c r="E182" s="616" t="s">
        <v>2253</v>
      </c>
      <c r="F182" s="616">
        <v>1</v>
      </c>
      <c r="G182" s="616" t="s">
        <v>2252</v>
      </c>
      <c r="H182" s="616">
        <v>1</v>
      </c>
      <c r="I182" s="616" t="s">
        <v>2176</v>
      </c>
      <c r="J182" s="616" t="s">
        <v>2188</v>
      </c>
      <c r="K182" s="616">
        <v>2</v>
      </c>
      <c r="L182" s="616" t="s">
        <v>2219</v>
      </c>
      <c r="M182" s="617" t="s">
        <v>2190</v>
      </c>
      <c r="N182" s="618">
        <v>13773</v>
      </c>
      <c r="O182" s="618">
        <v>6845</v>
      </c>
      <c r="P182" s="618">
        <v>2239</v>
      </c>
      <c r="Q182" s="618">
        <v>1191</v>
      </c>
      <c r="R182" s="625">
        <f t="shared" si="9"/>
        <v>100</v>
      </c>
      <c r="S182" s="625">
        <f t="shared" si="10"/>
        <v>49.698685834603936</v>
      </c>
      <c r="T182" s="625">
        <f t="shared" si="11"/>
        <v>16.256443766790095</v>
      </c>
      <c r="U182" s="625">
        <f t="shared" si="12"/>
        <v>8.6473535177521246</v>
      </c>
    </row>
    <row r="183" spans="1:21" hidden="1">
      <c r="A183" s="613">
        <v>6574</v>
      </c>
      <c r="B183" s="613" t="s">
        <v>2155</v>
      </c>
      <c r="E183" s="616" t="s">
        <v>2253</v>
      </c>
      <c r="F183" s="616">
        <v>1</v>
      </c>
      <c r="G183" s="616" t="s">
        <v>2252</v>
      </c>
      <c r="H183" s="616">
        <v>1</v>
      </c>
      <c r="I183" s="616" t="s">
        <v>2176</v>
      </c>
      <c r="J183" s="616" t="s">
        <v>2188</v>
      </c>
      <c r="K183" s="616">
        <v>3</v>
      </c>
      <c r="L183" s="616" t="s">
        <v>2220</v>
      </c>
      <c r="M183" s="617" t="s">
        <v>2190</v>
      </c>
      <c r="N183" s="621" t="s">
        <v>2260</v>
      </c>
      <c r="O183" s="621" t="s">
        <v>2260</v>
      </c>
      <c r="P183" s="621" t="s">
        <v>2260</v>
      </c>
      <c r="Q183" s="621" t="s">
        <v>2260</v>
      </c>
      <c r="R183" s="625" t="e">
        <f t="shared" si="9"/>
        <v>#DIV/0!</v>
      </c>
      <c r="S183" s="625" t="e">
        <f t="shared" si="10"/>
        <v>#DIV/0!</v>
      </c>
      <c r="T183" s="625" t="e">
        <f t="shared" si="11"/>
        <v>#DIV/0!</v>
      </c>
      <c r="U183" s="625" t="e">
        <f t="shared" si="12"/>
        <v>#DIV/0!</v>
      </c>
    </row>
    <row r="184" spans="1:21" hidden="1">
      <c r="A184" s="613">
        <v>6575</v>
      </c>
      <c r="B184" s="613" t="s">
        <v>2155</v>
      </c>
      <c r="E184" s="616" t="s">
        <v>2253</v>
      </c>
      <c r="F184" s="616">
        <v>1</v>
      </c>
      <c r="G184" s="616" t="s">
        <v>2252</v>
      </c>
      <c r="H184" s="616">
        <v>1</v>
      </c>
      <c r="I184" s="616" t="s">
        <v>2176</v>
      </c>
      <c r="J184" s="616" t="s">
        <v>2188</v>
      </c>
      <c r="K184" s="616">
        <v>3</v>
      </c>
      <c r="L184" s="616" t="s">
        <v>2221</v>
      </c>
      <c r="M184" s="617" t="s">
        <v>2190</v>
      </c>
      <c r="N184" s="618">
        <v>8634</v>
      </c>
      <c r="O184" s="618">
        <v>3378</v>
      </c>
      <c r="P184" s="618">
        <v>893</v>
      </c>
      <c r="Q184" s="618">
        <v>1191</v>
      </c>
      <c r="R184" s="625">
        <f t="shared" si="9"/>
        <v>100</v>
      </c>
      <c r="S184" s="625">
        <f t="shared" si="10"/>
        <v>39.124391938846422</v>
      </c>
      <c r="T184" s="625">
        <f t="shared" si="11"/>
        <v>10.342830669446375</v>
      </c>
      <c r="U184" s="625">
        <f t="shared" si="12"/>
        <v>13.794301598332176</v>
      </c>
    </row>
    <row r="185" spans="1:21" hidden="1">
      <c r="A185" s="613">
        <v>6576</v>
      </c>
      <c r="B185" s="613" t="s">
        <v>2155</v>
      </c>
      <c r="E185" s="616" t="s">
        <v>2253</v>
      </c>
      <c r="F185" s="616">
        <v>1</v>
      </c>
      <c r="G185" s="616" t="s">
        <v>2252</v>
      </c>
      <c r="H185" s="616">
        <v>1</v>
      </c>
      <c r="I185" s="616" t="s">
        <v>2176</v>
      </c>
      <c r="J185" s="616" t="s">
        <v>2188</v>
      </c>
      <c r="K185" s="616">
        <v>3</v>
      </c>
      <c r="L185" s="616" t="s">
        <v>2222</v>
      </c>
      <c r="M185" s="617" t="s">
        <v>2190</v>
      </c>
      <c r="N185" s="618">
        <v>2128</v>
      </c>
      <c r="O185" s="618">
        <v>1801</v>
      </c>
      <c r="P185" s="621" t="s">
        <v>2260</v>
      </c>
      <c r="Q185" s="621" t="s">
        <v>2260</v>
      </c>
      <c r="R185" s="625">
        <f t="shared" si="9"/>
        <v>100</v>
      </c>
      <c r="S185" s="625">
        <f t="shared" si="10"/>
        <v>84.633458646616546</v>
      </c>
      <c r="T185" s="625">
        <f t="shared" si="11"/>
        <v>0</v>
      </c>
      <c r="U185" s="625">
        <f t="shared" si="12"/>
        <v>0</v>
      </c>
    </row>
    <row r="186" spans="1:21" hidden="1">
      <c r="A186" s="613">
        <v>6577</v>
      </c>
      <c r="B186" s="613" t="s">
        <v>2155</v>
      </c>
      <c r="E186" s="616" t="s">
        <v>2253</v>
      </c>
      <c r="F186" s="616">
        <v>1</v>
      </c>
      <c r="G186" s="616" t="s">
        <v>2252</v>
      </c>
      <c r="H186" s="616">
        <v>1</v>
      </c>
      <c r="I186" s="616" t="s">
        <v>2176</v>
      </c>
      <c r="J186" s="616" t="s">
        <v>2188</v>
      </c>
      <c r="K186" s="616">
        <v>3</v>
      </c>
      <c r="L186" s="616" t="s">
        <v>2223</v>
      </c>
      <c r="M186" s="617" t="s">
        <v>2190</v>
      </c>
      <c r="N186" s="618">
        <v>150</v>
      </c>
      <c r="O186" s="618">
        <v>150</v>
      </c>
      <c r="P186" s="621" t="s">
        <v>2260</v>
      </c>
      <c r="Q186" s="621" t="s">
        <v>2260</v>
      </c>
      <c r="R186" s="625">
        <f t="shared" si="9"/>
        <v>100</v>
      </c>
      <c r="S186" s="625">
        <f t="shared" si="10"/>
        <v>100</v>
      </c>
      <c r="T186" s="625">
        <f t="shared" si="11"/>
        <v>0</v>
      </c>
      <c r="U186" s="625">
        <f t="shared" si="12"/>
        <v>0</v>
      </c>
    </row>
    <row r="187" spans="1:21" hidden="1">
      <c r="A187" s="613">
        <v>6578</v>
      </c>
      <c r="B187" s="613" t="s">
        <v>2155</v>
      </c>
      <c r="E187" s="616" t="s">
        <v>2253</v>
      </c>
      <c r="F187" s="616">
        <v>1</v>
      </c>
      <c r="G187" s="616" t="s">
        <v>2252</v>
      </c>
      <c r="H187" s="616">
        <v>1</v>
      </c>
      <c r="I187" s="616" t="s">
        <v>2176</v>
      </c>
      <c r="J187" s="616" t="s">
        <v>2188</v>
      </c>
      <c r="K187" s="616">
        <v>3</v>
      </c>
      <c r="L187" s="616" t="s">
        <v>2224</v>
      </c>
      <c r="M187" s="617" t="s">
        <v>2190</v>
      </c>
      <c r="N187" s="618">
        <v>176</v>
      </c>
      <c r="O187" s="618">
        <v>176</v>
      </c>
      <c r="P187" s="621" t="s">
        <v>2260</v>
      </c>
      <c r="Q187" s="621" t="s">
        <v>2260</v>
      </c>
      <c r="R187" s="625">
        <f t="shared" si="9"/>
        <v>100</v>
      </c>
      <c r="S187" s="625">
        <f t="shared" si="10"/>
        <v>100</v>
      </c>
      <c r="T187" s="625">
        <f t="shared" si="11"/>
        <v>0</v>
      </c>
      <c r="U187" s="625">
        <f t="shared" si="12"/>
        <v>0</v>
      </c>
    </row>
    <row r="188" spans="1:21" hidden="1">
      <c r="A188" s="613">
        <v>6579</v>
      </c>
      <c r="B188" s="613" t="s">
        <v>2155</v>
      </c>
      <c r="E188" s="616" t="s">
        <v>2253</v>
      </c>
      <c r="F188" s="616">
        <v>1</v>
      </c>
      <c r="G188" s="616" t="s">
        <v>2252</v>
      </c>
      <c r="H188" s="616">
        <v>1</v>
      </c>
      <c r="I188" s="616" t="s">
        <v>2176</v>
      </c>
      <c r="J188" s="616" t="s">
        <v>2188</v>
      </c>
      <c r="K188" s="616">
        <v>3</v>
      </c>
      <c r="L188" s="616" t="s">
        <v>2225</v>
      </c>
      <c r="M188" s="617" t="s">
        <v>2190</v>
      </c>
      <c r="N188" s="618">
        <v>1548</v>
      </c>
      <c r="O188" s="618">
        <v>667</v>
      </c>
      <c r="P188" s="618">
        <v>881</v>
      </c>
      <c r="Q188" s="621" t="s">
        <v>2260</v>
      </c>
      <c r="R188" s="625">
        <f t="shared" si="9"/>
        <v>100</v>
      </c>
      <c r="S188" s="625">
        <f t="shared" si="10"/>
        <v>43.087855297157624</v>
      </c>
      <c r="T188" s="625">
        <f t="shared" si="11"/>
        <v>56.912144702842383</v>
      </c>
      <c r="U188" s="625">
        <f t="shared" si="12"/>
        <v>0</v>
      </c>
    </row>
    <row r="189" spans="1:21" hidden="1">
      <c r="A189" s="613">
        <v>6580</v>
      </c>
      <c r="B189" s="613" t="s">
        <v>2155</v>
      </c>
      <c r="E189" s="616" t="s">
        <v>2253</v>
      </c>
      <c r="F189" s="616">
        <v>1</v>
      </c>
      <c r="G189" s="616" t="s">
        <v>2252</v>
      </c>
      <c r="H189" s="616">
        <v>1</v>
      </c>
      <c r="I189" s="616" t="s">
        <v>2176</v>
      </c>
      <c r="J189" s="616" t="s">
        <v>2188</v>
      </c>
      <c r="K189" s="616">
        <v>3</v>
      </c>
      <c r="L189" s="616" t="s">
        <v>2226</v>
      </c>
      <c r="M189" s="617" t="s">
        <v>2190</v>
      </c>
      <c r="N189" s="618">
        <v>534</v>
      </c>
      <c r="O189" s="618">
        <v>70</v>
      </c>
      <c r="P189" s="618">
        <v>464</v>
      </c>
      <c r="Q189" s="621" t="s">
        <v>2260</v>
      </c>
      <c r="R189" s="625">
        <f t="shared" si="9"/>
        <v>100</v>
      </c>
      <c r="S189" s="625">
        <f t="shared" si="10"/>
        <v>13.108614232209737</v>
      </c>
      <c r="T189" s="625">
        <f t="shared" si="11"/>
        <v>86.891385767790268</v>
      </c>
      <c r="U189" s="625">
        <f t="shared" si="12"/>
        <v>0</v>
      </c>
    </row>
    <row r="190" spans="1:21" hidden="1">
      <c r="A190" s="613">
        <v>6581</v>
      </c>
      <c r="B190" s="613" t="s">
        <v>2155</v>
      </c>
      <c r="E190" s="616" t="s">
        <v>2253</v>
      </c>
      <c r="F190" s="616">
        <v>1</v>
      </c>
      <c r="G190" s="616" t="s">
        <v>2252</v>
      </c>
      <c r="H190" s="616">
        <v>1</v>
      </c>
      <c r="I190" s="616" t="s">
        <v>2176</v>
      </c>
      <c r="J190" s="616" t="s">
        <v>2188</v>
      </c>
      <c r="K190" s="616">
        <v>3</v>
      </c>
      <c r="L190" s="616" t="s">
        <v>2227</v>
      </c>
      <c r="M190" s="617" t="s">
        <v>2190</v>
      </c>
      <c r="N190" s="618">
        <v>603</v>
      </c>
      <c r="O190" s="618">
        <v>603</v>
      </c>
      <c r="P190" s="621" t="s">
        <v>2260</v>
      </c>
      <c r="Q190" s="621" t="s">
        <v>2260</v>
      </c>
      <c r="R190" s="625">
        <f t="shared" si="9"/>
        <v>100</v>
      </c>
      <c r="S190" s="625">
        <f t="shared" si="10"/>
        <v>100</v>
      </c>
      <c r="T190" s="625">
        <f t="shared" si="11"/>
        <v>0</v>
      </c>
      <c r="U190" s="625">
        <f t="shared" si="12"/>
        <v>0</v>
      </c>
    </row>
    <row r="191" spans="1:21" hidden="1">
      <c r="A191" s="613">
        <v>6582</v>
      </c>
      <c r="B191" s="613" t="s">
        <v>2155</v>
      </c>
      <c r="E191" s="616" t="s">
        <v>2253</v>
      </c>
      <c r="F191" s="616">
        <v>1</v>
      </c>
      <c r="G191" s="616" t="s">
        <v>2252</v>
      </c>
      <c r="H191" s="616">
        <v>1</v>
      </c>
      <c r="I191" s="616" t="s">
        <v>2176</v>
      </c>
      <c r="J191" s="616" t="s">
        <v>2188</v>
      </c>
      <c r="K191" s="616">
        <v>2</v>
      </c>
      <c r="L191" s="616" t="s">
        <v>2228</v>
      </c>
      <c r="M191" s="617" t="s">
        <v>2190</v>
      </c>
      <c r="N191" s="618">
        <v>10172</v>
      </c>
      <c r="O191" s="618">
        <v>4305</v>
      </c>
      <c r="P191" s="618">
        <v>266</v>
      </c>
      <c r="Q191" s="618">
        <v>3067</v>
      </c>
      <c r="R191" s="625">
        <f t="shared" si="9"/>
        <v>100</v>
      </c>
      <c r="S191" s="625">
        <f t="shared" si="10"/>
        <v>42.322060558395599</v>
      </c>
      <c r="T191" s="625">
        <f t="shared" si="11"/>
        <v>2.6150216279984271</v>
      </c>
      <c r="U191" s="625">
        <f t="shared" si="12"/>
        <v>30.151395988989382</v>
      </c>
    </row>
    <row r="192" spans="1:21" hidden="1">
      <c r="A192" s="613">
        <v>6583</v>
      </c>
      <c r="B192" s="613" t="s">
        <v>2155</v>
      </c>
      <c r="E192" s="616" t="s">
        <v>2253</v>
      </c>
      <c r="F192" s="616">
        <v>1</v>
      </c>
      <c r="G192" s="616" t="s">
        <v>2252</v>
      </c>
      <c r="H192" s="616">
        <v>1</v>
      </c>
      <c r="I192" s="616" t="s">
        <v>2176</v>
      </c>
      <c r="J192" s="616" t="s">
        <v>2188</v>
      </c>
      <c r="K192" s="616">
        <v>3</v>
      </c>
      <c r="L192" s="616" t="s">
        <v>2229</v>
      </c>
      <c r="M192" s="617" t="s">
        <v>2190</v>
      </c>
      <c r="N192" s="618">
        <v>1904</v>
      </c>
      <c r="O192" s="618">
        <v>1117</v>
      </c>
      <c r="P192" s="618">
        <v>223</v>
      </c>
      <c r="Q192" s="618">
        <v>110</v>
      </c>
      <c r="R192" s="625">
        <f t="shared" si="9"/>
        <v>100</v>
      </c>
      <c r="S192" s="625">
        <f t="shared" si="10"/>
        <v>58.665966386554622</v>
      </c>
      <c r="T192" s="625">
        <f t="shared" si="11"/>
        <v>11.71218487394958</v>
      </c>
      <c r="U192" s="625">
        <f t="shared" si="12"/>
        <v>5.7773109243697478</v>
      </c>
    </row>
    <row r="193" spans="1:21" hidden="1">
      <c r="A193" s="613">
        <v>6584</v>
      </c>
      <c r="B193" s="613" t="s">
        <v>2155</v>
      </c>
      <c r="E193" s="616" t="s">
        <v>2253</v>
      </c>
      <c r="F193" s="616">
        <v>1</v>
      </c>
      <c r="G193" s="616" t="s">
        <v>2252</v>
      </c>
      <c r="H193" s="616">
        <v>1</v>
      </c>
      <c r="I193" s="616" t="s">
        <v>2176</v>
      </c>
      <c r="J193" s="616" t="s">
        <v>2188</v>
      </c>
      <c r="K193" s="616">
        <v>3</v>
      </c>
      <c r="L193" s="616" t="s">
        <v>2230</v>
      </c>
      <c r="M193" s="617" t="s">
        <v>2190</v>
      </c>
      <c r="N193" s="618">
        <v>2486</v>
      </c>
      <c r="O193" s="618">
        <v>50</v>
      </c>
      <c r="P193" s="621" t="s">
        <v>2260</v>
      </c>
      <c r="Q193" s="618">
        <v>356</v>
      </c>
      <c r="R193" s="625">
        <f t="shared" si="9"/>
        <v>100</v>
      </c>
      <c r="S193" s="625">
        <f t="shared" si="10"/>
        <v>2.0112630732099759</v>
      </c>
      <c r="T193" s="625">
        <f t="shared" si="11"/>
        <v>0</v>
      </c>
      <c r="U193" s="625">
        <f t="shared" si="12"/>
        <v>14.320193081255027</v>
      </c>
    </row>
    <row r="194" spans="1:21" hidden="1">
      <c r="A194" s="613">
        <v>6585</v>
      </c>
      <c r="B194" s="613" t="s">
        <v>2155</v>
      </c>
      <c r="E194" s="616" t="s">
        <v>2253</v>
      </c>
      <c r="F194" s="616">
        <v>1</v>
      </c>
      <c r="G194" s="616" t="s">
        <v>2252</v>
      </c>
      <c r="H194" s="616">
        <v>1</v>
      </c>
      <c r="I194" s="616" t="s">
        <v>2176</v>
      </c>
      <c r="J194" s="616" t="s">
        <v>2188</v>
      </c>
      <c r="K194" s="616">
        <v>3</v>
      </c>
      <c r="L194" s="616" t="s">
        <v>2231</v>
      </c>
      <c r="M194" s="617" t="s">
        <v>2190</v>
      </c>
      <c r="N194" s="618">
        <v>1121</v>
      </c>
      <c r="O194" s="618">
        <v>1121</v>
      </c>
      <c r="P194" s="621" t="s">
        <v>2260</v>
      </c>
      <c r="Q194" s="621" t="s">
        <v>2260</v>
      </c>
      <c r="R194" s="625">
        <f t="shared" si="9"/>
        <v>100</v>
      </c>
      <c r="S194" s="625">
        <f t="shared" si="10"/>
        <v>100</v>
      </c>
      <c r="T194" s="625">
        <f t="shared" si="11"/>
        <v>0</v>
      </c>
      <c r="U194" s="625">
        <f t="shared" si="12"/>
        <v>0</v>
      </c>
    </row>
    <row r="195" spans="1:21" hidden="1">
      <c r="A195" s="613">
        <v>6586</v>
      </c>
      <c r="B195" s="613" t="s">
        <v>2155</v>
      </c>
      <c r="E195" s="616" t="s">
        <v>2253</v>
      </c>
      <c r="F195" s="616">
        <v>1</v>
      </c>
      <c r="G195" s="616" t="s">
        <v>2252</v>
      </c>
      <c r="H195" s="616">
        <v>1</v>
      </c>
      <c r="I195" s="616" t="s">
        <v>2176</v>
      </c>
      <c r="J195" s="616" t="s">
        <v>2188</v>
      </c>
      <c r="K195" s="616">
        <v>3</v>
      </c>
      <c r="L195" s="616" t="s">
        <v>2232</v>
      </c>
      <c r="M195" s="617" t="s">
        <v>2190</v>
      </c>
      <c r="N195" s="618">
        <v>4661</v>
      </c>
      <c r="O195" s="618">
        <v>2017</v>
      </c>
      <c r="P195" s="618">
        <v>44</v>
      </c>
      <c r="Q195" s="618">
        <v>2600</v>
      </c>
      <c r="R195" s="625">
        <f t="shared" si="9"/>
        <v>100</v>
      </c>
      <c r="S195" s="625">
        <f t="shared" si="10"/>
        <v>43.273975541729243</v>
      </c>
      <c r="T195" s="625">
        <f t="shared" si="11"/>
        <v>0.94400343273975529</v>
      </c>
      <c r="U195" s="625">
        <f t="shared" si="12"/>
        <v>55.782021025531002</v>
      </c>
    </row>
    <row r="196" spans="1:21" hidden="1">
      <c r="A196" s="613">
        <v>6587</v>
      </c>
      <c r="B196" s="613" t="s">
        <v>2155</v>
      </c>
      <c r="E196" s="616" t="s">
        <v>2253</v>
      </c>
      <c r="F196" s="616">
        <v>1</v>
      </c>
      <c r="G196" s="616" t="s">
        <v>2252</v>
      </c>
      <c r="H196" s="616">
        <v>1</v>
      </c>
      <c r="I196" s="616" t="s">
        <v>2176</v>
      </c>
      <c r="J196" s="616" t="s">
        <v>2188</v>
      </c>
      <c r="K196" s="616">
        <v>2</v>
      </c>
      <c r="L196" s="616" t="s">
        <v>2233</v>
      </c>
      <c r="M196" s="617" t="s">
        <v>2190</v>
      </c>
      <c r="N196" s="618">
        <v>25457</v>
      </c>
      <c r="O196" s="618">
        <v>14637</v>
      </c>
      <c r="P196" s="618">
        <v>2067</v>
      </c>
      <c r="Q196" s="618">
        <v>3704</v>
      </c>
      <c r="R196" s="625">
        <f t="shared" si="9"/>
        <v>100</v>
      </c>
      <c r="S196" s="625">
        <f t="shared" si="10"/>
        <v>57.496955650705104</v>
      </c>
      <c r="T196" s="625">
        <f t="shared" si="11"/>
        <v>8.1195741839179796</v>
      </c>
      <c r="U196" s="625">
        <f t="shared" si="12"/>
        <v>14.55002553325215</v>
      </c>
    </row>
    <row r="197" spans="1:21" hidden="1">
      <c r="A197" s="613">
        <v>6588</v>
      </c>
      <c r="B197" s="613" t="s">
        <v>2155</v>
      </c>
      <c r="E197" s="616" t="s">
        <v>2253</v>
      </c>
      <c r="F197" s="616">
        <v>1</v>
      </c>
      <c r="G197" s="616" t="s">
        <v>2252</v>
      </c>
      <c r="H197" s="616">
        <v>1</v>
      </c>
      <c r="I197" s="616" t="s">
        <v>2176</v>
      </c>
      <c r="J197" s="616" t="s">
        <v>2188</v>
      </c>
      <c r="K197" s="616">
        <v>3</v>
      </c>
      <c r="L197" s="616" t="s">
        <v>2234</v>
      </c>
      <c r="M197" s="617" t="s">
        <v>2190</v>
      </c>
      <c r="N197" s="618">
        <v>12577</v>
      </c>
      <c r="O197" s="618">
        <v>8435</v>
      </c>
      <c r="P197" s="618">
        <v>927</v>
      </c>
      <c r="Q197" s="618">
        <v>2998</v>
      </c>
      <c r="R197" s="625">
        <f t="shared" si="9"/>
        <v>100</v>
      </c>
      <c r="S197" s="625">
        <f t="shared" si="10"/>
        <v>67.066868092549896</v>
      </c>
      <c r="T197" s="625">
        <f t="shared" si="11"/>
        <v>7.3705971217301425</v>
      </c>
      <c r="U197" s="625">
        <f t="shared" si="12"/>
        <v>23.837163075455194</v>
      </c>
    </row>
    <row r="198" spans="1:21" hidden="1">
      <c r="A198" s="613">
        <v>6589</v>
      </c>
      <c r="B198" s="613" t="s">
        <v>2155</v>
      </c>
      <c r="E198" s="616" t="s">
        <v>2253</v>
      </c>
      <c r="F198" s="616">
        <v>1</v>
      </c>
      <c r="G198" s="616" t="s">
        <v>2252</v>
      </c>
      <c r="H198" s="616">
        <v>1</v>
      </c>
      <c r="I198" s="616" t="s">
        <v>2176</v>
      </c>
      <c r="J198" s="616" t="s">
        <v>2188</v>
      </c>
      <c r="K198" s="616">
        <v>3</v>
      </c>
      <c r="L198" s="616" t="s">
        <v>2235</v>
      </c>
      <c r="M198" s="617" t="s">
        <v>2190</v>
      </c>
      <c r="N198" s="618">
        <v>5266</v>
      </c>
      <c r="O198" s="618">
        <v>3889</v>
      </c>
      <c r="P198" s="618">
        <v>670</v>
      </c>
      <c r="Q198" s="618">
        <v>706</v>
      </c>
      <c r="R198" s="625">
        <f t="shared" si="9"/>
        <v>100</v>
      </c>
      <c r="S198" s="625">
        <f t="shared" si="10"/>
        <v>73.851120394986708</v>
      </c>
      <c r="T198" s="625">
        <f t="shared" si="11"/>
        <v>12.723129510064565</v>
      </c>
      <c r="U198" s="625">
        <f t="shared" si="12"/>
        <v>13.406760349411318</v>
      </c>
    </row>
    <row r="199" spans="1:21" hidden="1">
      <c r="A199" s="613">
        <v>6590</v>
      </c>
      <c r="B199" s="613" t="s">
        <v>2155</v>
      </c>
      <c r="E199" s="616" t="s">
        <v>2253</v>
      </c>
      <c r="F199" s="616">
        <v>1</v>
      </c>
      <c r="G199" s="616" t="s">
        <v>2252</v>
      </c>
      <c r="H199" s="616">
        <v>1</v>
      </c>
      <c r="I199" s="616" t="s">
        <v>2176</v>
      </c>
      <c r="J199" s="616" t="s">
        <v>2188</v>
      </c>
      <c r="K199" s="616">
        <v>3</v>
      </c>
      <c r="L199" s="616" t="s">
        <v>2236</v>
      </c>
      <c r="M199" s="617" t="s">
        <v>2190</v>
      </c>
      <c r="N199" s="618">
        <v>7614</v>
      </c>
      <c r="O199" s="618">
        <v>2313</v>
      </c>
      <c r="P199" s="618">
        <v>470</v>
      </c>
      <c r="Q199" s="621" t="s">
        <v>2260</v>
      </c>
      <c r="R199" s="625">
        <f t="shared" si="9"/>
        <v>100</v>
      </c>
      <c r="S199" s="625">
        <f t="shared" si="10"/>
        <v>30.378250591016549</v>
      </c>
      <c r="T199" s="625">
        <f t="shared" si="11"/>
        <v>6.1728395061728394</v>
      </c>
      <c r="U199" s="625">
        <f t="shared" si="12"/>
        <v>0</v>
      </c>
    </row>
    <row r="200" spans="1:21" hidden="1">
      <c r="A200" s="613">
        <v>6591</v>
      </c>
      <c r="B200" s="613" t="s">
        <v>2155</v>
      </c>
      <c r="E200" s="616" t="s">
        <v>2253</v>
      </c>
      <c r="F200" s="616">
        <v>1</v>
      </c>
      <c r="G200" s="616" t="s">
        <v>2252</v>
      </c>
      <c r="H200" s="616">
        <v>1</v>
      </c>
      <c r="I200" s="616" t="s">
        <v>2176</v>
      </c>
      <c r="J200" s="616" t="s">
        <v>2188</v>
      </c>
      <c r="K200" s="616">
        <v>2</v>
      </c>
      <c r="L200" s="616" t="s">
        <v>2237</v>
      </c>
      <c r="M200" s="617" t="s">
        <v>2190</v>
      </c>
      <c r="N200" s="621" t="s">
        <v>2260</v>
      </c>
      <c r="O200" s="621" t="s">
        <v>2260</v>
      </c>
      <c r="P200" s="621" t="s">
        <v>2260</v>
      </c>
      <c r="Q200" s="621" t="s">
        <v>2260</v>
      </c>
      <c r="R200" s="625" t="e">
        <f t="shared" si="9"/>
        <v>#DIV/0!</v>
      </c>
      <c r="S200" s="625" t="e">
        <f t="shared" si="10"/>
        <v>#DIV/0!</v>
      </c>
      <c r="T200" s="625" t="e">
        <f t="shared" si="11"/>
        <v>#DIV/0!</v>
      </c>
      <c r="U200" s="625" t="e">
        <f t="shared" si="12"/>
        <v>#DIV/0!</v>
      </c>
    </row>
    <row r="201" spans="1:21" hidden="1">
      <c r="A201" s="613">
        <v>6592</v>
      </c>
      <c r="B201" s="613" t="s">
        <v>2155</v>
      </c>
      <c r="E201" s="616" t="s">
        <v>2253</v>
      </c>
      <c r="F201" s="616">
        <v>1</v>
      </c>
      <c r="G201" s="616" t="s">
        <v>2252</v>
      </c>
      <c r="H201" s="616">
        <v>1</v>
      </c>
      <c r="I201" s="616" t="s">
        <v>2176</v>
      </c>
      <c r="J201" s="616" t="s">
        <v>2188</v>
      </c>
      <c r="K201" s="616">
        <v>3</v>
      </c>
      <c r="L201" s="616" t="s">
        <v>2238</v>
      </c>
      <c r="M201" s="617" t="s">
        <v>2190</v>
      </c>
      <c r="N201" s="621" t="s">
        <v>2260</v>
      </c>
      <c r="O201" s="621" t="s">
        <v>2260</v>
      </c>
      <c r="P201" s="621" t="s">
        <v>2260</v>
      </c>
      <c r="Q201" s="621" t="s">
        <v>2260</v>
      </c>
      <c r="R201" s="625" t="e">
        <f t="shared" si="9"/>
        <v>#DIV/0!</v>
      </c>
      <c r="S201" s="625" t="e">
        <f t="shared" si="10"/>
        <v>#DIV/0!</v>
      </c>
      <c r="T201" s="625" t="e">
        <f t="shared" si="11"/>
        <v>#DIV/0!</v>
      </c>
      <c r="U201" s="625" t="e">
        <f t="shared" si="12"/>
        <v>#DIV/0!</v>
      </c>
    </row>
    <row r="202" spans="1:21" hidden="1">
      <c r="A202" s="613">
        <v>6593</v>
      </c>
      <c r="B202" s="613" t="s">
        <v>2155</v>
      </c>
      <c r="E202" s="616" t="s">
        <v>2253</v>
      </c>
      <c r="F202" s="616">
        <v>1</v>
      </c>
      <c r="G202" s="616" t="s">
        <v>2252</v>
      </c>
      <c r="H202" s="616">
        <v>1</v>
      </c>
      <c r="I202" s="616" t="s">
        <v>2176</v>
      </c>
      <c r="J202" s="616" t="s">
        <v>2188</v>
      </c>
      <c r="K202" s="616">
        <v>3</v>
      </c>
      <c r="L202" s="616" t="s">
        <v>2239</v>
      </c>
      <c r="M202" s="617" t="s">
        <v>2190</v>
      </c>
      <c r="N202" s="621" t="s">
        <v>2260</v>
      </c>
      <c r="O202" s="621" t="s">
        <v>2260</v>
      </c>
      <c r="P202" s="621" t="s">
        <v>2260</v>
      </c>
      <c r="Q202" s="621" t="s">
        <v>2260</v>
      </c>
      <c r="R202" s="625" t="e">
        <f t="shared" si="9"/>
        <v>#DIV/0!</v>
      </c>
      <c r="S202" s="625" t="e">
        <f t="shared" si="10"/>
        <v>#DIV/0!</v>
      </c>
      <c r="T202" s="625" t="e">
        <f t="shared" si="11"/>
        <v>#DIV/0!</v>
      </c>
      <c r="U202" s="625" t="e">
        <f t="shared" si="12"/>
        <v>#DIV/0!</v>
      </c>
    </row>
    <row r="203" spans="1:21" hidden="1">
      <c r="A203" s="613">
        <v>6594</v>
      </c>
      <c r="B203" s="613" t="s">
        <v>2155</v>
      </c>
      <c r="E203" s="616" t="s">
        <v>2253</v>
      </c>
      <c r="F203" s="616">
        <v>1</v>
      </c>
      <c r="G203" s="616" t="s">
        <v>2252</v>
      </c>
      <c r="H203" s="616">
        <v>1</v>
      </c>
      <c r="I203" s="616" t="s">
        <v>2176</v>
      </c>
      <c r="J203" s="616" t="s">
        <v>2188</v>
      </c>
      <c r="K203" s="616">
        <v>3</v>
      </c>
      <c r="L203" s="616" t="s">
        <v>2240</v>
      </c>
      <c r="M203" s="617" t="s">
        <v>2190</v>
      </c>
      <c r="N203" s="621" t="s">
        <v>2260</v>
      </c>
      <c r="O203" s="621" t="s">
        <v>2260</v>
      </c>
      <c r="P203" s="621" t="s">
        <v>2260</v>
      </c>
      <c r="Q203" s="621" t="s">
        <v>2260</v>
      </c>
      <c r="R203" s="625" t="e">
        <f t="shared" ref="R203:R266" si="13">N203/$N203*100</f>
        <v>#DIV/0!</v>
      </c>
      <c r="S203" s="625" t="e">
        <f t="shared" ref="S203:S266" si="14">O203/$N203*100</f>
        <v>#DIV/0!</v>
      </c>
      <c r="T203" s="625" t="e">
        <f t="shared" ref="T203:T266" si="15">P203/$N203*100</f>
        <v>#DIV/0!</v>
      </c>
      <c r="U203" s="625" t="e">
        <f t="shared" ref="U203:U266" si="16">Q203/$N203*100</f>
        <v>#DIV/0!</v>
      </c>
    </row>
    <row r="204" spans="1:21" hidden="1">
      <c r="A204" s="613">
        <v>6595</v>
      </c>
      <c r="B204" s="613" t="s">
        <v>2155</v>
      </c>
      <c r="E204" s="616" t="s">
        <v>2253</v>
      </c>
      <c r="F204" s="616">
        <v>1</v>
      </c>
      <c r="G204" s="616" t="s">
        <v>2252</v>
      </c>
      <c r="H204" s="616">
        <v>1</v>
      </c>
      <c r="I204" s="616" t="s">
        <v>2176</v>
      </c>
      <c r="J204" s="616" t="s">
        <v>2188</v>
      </c>
      <c r="K204" s="616">
        <v>2</v>
      </c>
      <c r="L204" s="616" t="s">
        <v>2241</v>
      </c>
      <c r="M204" s="617" t="s">
        <v>2190</v>
      </c>
      <c r="N204" s="618">
        <v>19143</v>
      </c>
      <c r="O204" s="618">
        <v>9295</v>
      </c>
      <c r="P204" s="618">
        <v>1700</v>
      </c>
      <c r="Q204" s="618">
        <v>1072</v>
      </c>
      <c r="R204" s="625">
        <f t="shared" si="13"/>
        <v>100</v>
      </c>
      <c r="S204" s="625">
        <f t="shared" si="14"/>
        <v>48.555607793971689</v>
      </c>
      <c r="T204" s="625">
        <f t="shared" si="15"/>
        <v>8.8805307423078936</v>
      </c>
      <c r="U204" s="625">
        <f t="shared" si="16"/>
        <v>5.5999582092670952</v>
      </c>
    </row>
    <row r="205" spans="1:21" hidden="1">
      <c r="A205" s="613">
        <v>6596</v>
      </c>
      <c r="B205" s="613" t="s">
        <v>2155</v>
      </c>
      <c r="E205" s="616" t="s">
        <v>2253</v>
      </c>
      <c r="F205" s="616">
        <v>1</v>
      </c>
      <c r="G205" s="616" t="s">
        <v>2252</v>
      </c>
      <c r="H205" s="616">
        <v>1</v>
      </c>
      <c r="I205" s="616" t="s">
        <v>2176</v>
      </c>
      <c r="J205" s="616" t="s">
        <v>2188</v>
      </c>
      <c r="K205" s="616">
        <v>3</v>
      </c>
      <c r="L205" s="616" t="s">
        <v>2242</v>
      </c>
      <c r="M205" s="617" t="s">
        <v>2190</v>
      </c>
      <c r="N205" s="621" t="s">
        <v>2260</v>
      </c>
      <c r="O205" s="621" t="s">
        <v>2260</v>
      </c>
      <c r="P205" s="621" t="s">
        <v>2260</v>
      </c>
      <c r="Q205" s="621" t="s">
        <v>2260</v>
      </c>
      <c r="R205" s="625" t="e">
        <f t="shared" si="13"/>
        <v>#DIV/0!</v>
      </c>
      <c r="S205" s="625" t="e">
        <f t="shared" si="14"/>
        <v>#DIV/0!</v>
      </c>
      <c r="T205" s="625" t="e">
        <f t="shared" si="15"/>
        <v>#DIV/0!</v>
      </c>
      <c r="U205" s="625" t="e">
        <f t="shared" si="16"/>
        <v>#DIV/0!</v>
      </c>
    </row>
    <row r="206" spans="1:21" hidden="1">
      <c r="A206" s="613">
        <v>6597</v>
      </c>
      <c r="B206" s="613" t="s">
        <v>2155</v>
      </c>
      <c r="E206" s="616" t="s">
        <v>2253</v>
      </c>
      <c r="F206" s="616">
        <v>1</v>
      </c>
      <c r="G206" s="616" t="s">
        <v>2252</v>
      </c>
      <c r="H206" s="616">
        <v>1</v>
      </c>
      <c r="I206" s="616" t="s">
        <v>2176</v>
      </c>
      <c r="J206" s="616" t="s">
        <v>2188</v>
      </c>
      <c r="K206" s="616">
        <v>3</v>
      </c>
      <c r="L206" s="616" t="s">
        <v>2243</v>
      </c>
      <c r="M206" s="617" t="s">
        <v>2190</v>
      </c>
      <c r="N206" s="618">
        <v>4009</v>
      </c>
      <c r="O206" s="618">
        <v>2413</v>
      </c>
      <c r="P206" s="618">
        <v>1320</v>
      </c>
      <c r="Q206" s="618">
        <v>277</v>
      </c>
      <c r="R206" s="625">
        <f t="shared" si="13"/>
        <v>100</v>
      </c>
      <c r="S206" s="625">
        <f t="shared" si="14"/>
        <v>60.189573459715639</v>
      </c>
      <c r="T206" s="625">
        <f t="shared" si="15"/>
        <v>32.925916687453231</v>
      </c>
      <c r="U206" s="625">
        <f t="shared" si="16"/>
        <v>6.9094537291095035</v>
      </c>
    </row>
    <row r="207" spans="1:21" hidden="1">
      <c r="A207" s="613">
        <v>6598</v>
      </c>
      <c r="B207" s="613" t="s">
        <v>2155</v>
      </c>
      <c r="E207" s="616" t="s">
        <v>2253</v>
      </c>
      <c r="F207" s="616">
        <v>1</v>
      </c>
      <c r="G207" s="616" t="s">
        <v>2252</v>
      </c>
      <c r="H207" s="616">
        <v>1</v>
      </c>
      <c r="I207" s="616" t="s">
        <v>2176</v>
      </c>
      <c r="J207" s="616" t="s">
        <v>2188</v>
      </c>
      <c r="K207" s="616">
        <v>3</v>
      </c>
      <c r="L207" s="616" t="s">
        <v>2244</v>
      </c>
      <c r="M207" s="617" t="s">
        <v>2190</v>
      </c>
      <c r="N207" s="618">
        <v>4839</v>
      </c>
      <c r="O207" s="618">
        <v>3021</v>
      </c>
      <c r="P207" s="618">
        <v>166</v>
      </c>
      <c r="Q207" s="618">
        <v>82</v>
      </c>
      <c r="R207" s="625">
        <f t="shared" si="13"/>
        <v>100</v>
      </c>
      <c r="S207" s="625">
        <f t="shared" si="14"/>
        <v>62.430254184748911</v>
      </c>
      <c r="T207" s="625">
        <f t="shared" si="15"/>
        <v>3.4304608390163258</v>
      </c>
      <c r="U207" s="625">
        <f t="shared" si="16"/>
        <v>1.6945649927671007</v>
      </c>
    </row>
    <row r="208" spans="1:21" hidden="1">
      <c r="A208" s="613">
        <v>6599</v>
      </c>
      <c r="B208" s="613" t="s">
        <v>2155</v>
      </c>
      <c r="E208" s="616" t="s">
        <v>2253</v>
      </c>
      <c r="F208" s="616">
        <v>1</v>
      </c>
      <c r="G208" s="616" t="s">
        <v>2252</v>
      </c>
      <c r="H208" s="616">
        <v>1</v>
      </c>
      <c r="I208" s="616" t="s">
        <v>2176</v>
      </c>
      <c r="J208" s="616" t="s">
        <v>2188</v>
      </c>
      <c r="K208" s="616">
        <v>3</v>
      </c>
      <c r="L208" s="616" t="s">
        <v>2245</v>
      </c>
      <c r="M208" s="617" t="s">
        <v>2190</v>
      </c>
      <c r="N208" s="618">
        <v>10295</v>
      </c>
      <c r="O208" s="618">
        <v>3862</v>
      </c>
      <c r="P208" s="618">
        <v>215</v>
      </c>
      <c r="Q208" s="618">
        <v>713</v>
      </c>
      <c r="R208" s="625">
        <f t="shared" si="13"/>
        <v>100</v>
      </c>
      <c r="S208" s="625">
        <f t="shared" si="14"/>
        <v>37.513355998057307</v>
      </c>
      <c r="T208" s="625">
        <f t="shared" si="15"/>
        <v>2.0883924235065567</v>
      </c>
      <c r="U208" s="625">
        <f t="shared" si="16"/>
        <v>6.9256920835356963</v>
      </c>
    </row>
    <row r="209" spans="1:21" hidden="1">
      <c r="A209" s="613">
        <v>6600</v>
      </c>
      <c r="B209" s="613" t="s">
        <v>2155</v>
      </c>
      <c r="E209" s="616" t="s">
        <v>2253</v>
      </c>
      <c r="F209" s="616">
        <v>1</v>
      </c>
      <c r="G209" s="616" t="s">
        <v>2252</v>
      </c>
      <c r="H209" s="616">
        <v>1</v>
      </c>
      <c r="I209" s="616" t="s">
        <v>2176</v>
      </c>
      <c r="J209" s="616" t="s">
        <v>2188</v>
      </c>
      <c r="K209" s="616">
        <v>2</v>
      </c>
      <c r="L209" s="616" t="s">
        <v>2246</v>
      </c>
      <c r="M209" s="617" t="s">
        <v>2190</v>
      </c>
      <c r="N209" s="618">
        <v>22914</v>
      </c>
      <c r="O209" s="618">
        <v>5804</v>
      </c>
      <c r="P209" s="618">
        <v>1541</v>
      </c>
      <c r="Q209" s="618">
        <v>737</v>
      </c>
      <c r="R209" s="625">
        <f t="shared" si="13"/>
        <v>100</v>
      </c>
      <c r="S209" s="625">
        <f t="shared" si="14"/>
        <v>25.329492886444971</v>
      </c>
      <c r="T209" s="625">
        <f t="shared" si="15"/>
        <v>6.7251461988304087</v>
      </c>
      <c r="U209" s="625">
        <f t="shared" si="16"/>
        <v>3.2163742690058479</v>
      </c>
    </row>
    <row r="210" spans="1:21" hidden="1">
      <c r="A210" s="613">
        <v>6601</v>
      </c>
      <c r="B210" s="613" t="s">
        <v>2155</v>
      </c>
      <c r="E210" s="616" t="s">
        <v>2253</v>
      </c>
      <c r="F210" s="616">
        <v>1</v>
      </c>
      <c r="G210" s="616" t="s">
        <v>2252</v>
      </c>
      <c r="H210" s="616">
        <v>1</v>
      </c>
      <c r="I210" s="616" t="s">
        <v>2176</v>
      </c>
      <c r="J210" s="616" t="s">
        <v>2188</v>
      </c>
      <c r="K210" s="616">
        <v>3</v>
      </c>
      <c r="L210" s="616" t="s">
        <v>2247</v>
      </c>
      <c r="M210" s="617" t="s">
        <v>2190</v>
      </c>
      <c r="N210" s="618">
        <v>12203</v>
      </c>
      <c r="O210" s="618">
        <v>5804</v>
      </c>
      <c r="P210" s="618">
        <v>1541</v>
      </c>
      <c r="Q210" s="618">
        <v>737</v>
      </c>
      <c r="R210" s="625">
        <f t="shared" si="13"/>
        <v>100</v>
      </c>
      <c r="S210" s="625">
        <f t="shared" si="14"/>
        <v>47.562074899614849</v>
      </c>
      <c r="T210" s="625">
        <f t="shared" si="15"/>
        <v>12.628042284684094</v>
      </c>
      <c r="U210" s="625">
        <f t="shared" si="16"/>
        <v>6.0394984839793491</v>
      </c>
    </row>
    <row r="211" spans="1:21" hidden="1">
      <c r="A211" s="613">
        <v>6602</v>
      </c>
      <c r="B211" s="613" t="s">
        <v>2155</v>
      </c>
      <c r="E211" s="616" t="s">
        <v>2253</v>
      </c>
      <c r="F211" s="616">
        <v>1</v>
      </c>
      <c r="G211" s="616" t="s">
        <v>2252</v>
      </c>
      <c r="H211" s="616">
        <v>1</v>
      </c>
      <c r="I211" s="616" t="s">
        <v>2176</v>
      </c>
      <c r="J211" s="616" t="s">
        <v>2188</v>
      </c>
      <c r="K211" s="616">
        <v>3</v>
      </c>
      <c r="L211" s="616" t="s">
        <v>2248</v>
      </c>
      <c r="M211" s="617" t="s">
        <v>2190</v>
      </c>
      <c r="N211" s="621" t="s">
        <v>2260</v>
      </c>
      <c r="O211" s="621" t="s">
        <v>2260</v>
      </c>
      <c r="P211" s="621" t="s">
        <v>2260</v>
      </c>
      <c r="Q211" s="621" t="s">
        <v>2260</v>
      </c>
      <c r="R211" s="625" t="e">
        <f t="shared" si="13"/>
        <v>#DIV/0!</v>
      </c>
      <c r="S211" s="625" t="e">
        <f t="shared" si="14"/>
        <v>#DIV/0!</v>
      </c>
      <c r="T211" s="625" t="e">
        <f t="shared" si="15"/>
        <v>#DIV/0!</v>
      </c>
      <c r="U211" s="625" t="e">
        <f t="shared" si="16"/>
        <v>#DIV/0!</v>
      </c>
    </row>
    <row r="212" spans="1:21" hidden="1">
      <c r="A212" s="613">
        <v>6603</v>
      </c>
      <c r="B212" s="613" t="s">
        <v>2155</v>
      </c>
      <c r="E212" s="616" t="s">
        <v>2253</v>
      </c>
      <c r="F212" s="616">
        <v>1</v>
      </c>
      <c r="G212" s="616" t="s">
        <v>2252</v>
      </c>
      <c r="H212" s="616">
        <v>1</v>
      </c>
      <c r="I212" s="616" t="s">
        <v>2176</v>
      </c>
      <c r="J212" s="616" t="s">
        <v>2188</v>
      </c>
      <c r="K212" s="616">
        <v>3</v>
      </c>
      <c r="L212" s="616" t="s">
        <v>2249</v>
      </c>
      <c r="M212" s="617" t="s">
        <v>2190</v>
      </c>
      <c r="N212" s="618">
        <v>10711</v>
      </c>
      <c r="O212" s="621" t="s">
        <v>2260</v>
      </c>
      <c r="P212" s="621" t="s">
        <v>2260</v>
      </c>
      <c r="Q212" s="621" t="s">
        <v>2260</v>
      </c>
      <c r="R212" s="625">
        <f t="shared" si="13"/>
        <v>100</v>
      </c>
      <c r="S212" s="625">
        <f t="shared" si="14"/>
        <v>0</v>
      </c>
      <c r="T212" s="625">
        <f t="shared" si="15"/>
        <v>0</v>
      </c>
      <c r="U212" s="625">
        <f t="shared" si="16"/>
        <v>0</v>
      </c>
    </row>
    <row r="213" spans="1:21" hidden="1">
      <c r="A213" s="613">
        <v>6604</v>
      </c>
      <c r="B213" s="613" t="s">
        <v>2155</v>
      </c>
      <c r="E213" s="616" t="s">
        <v>2253</v>
      </c>
      <c r="F213" s="616">
        <v>1</v>
      </c>
      <c r="G213" s="616" t="s">
        <v>2252</v>
      </c>
      <c r="H213" s="616">
        <v>1</v>
      </c>
      <c r="I213" s="616" t="s">
        <v>2176</v>
      </c>
      <c r="J213" s="616" t="s">
        <v>2188</v>
      </c>
      <c r="K213" s="616">
        <v>3</v>
      </c>
      <c r="L213" s="616" t="s">
        <v>2250</v>
      </c>
      <c r="M213" s="617" t="s">
        <v>2190</v>
      </c>
      <c r="N213" s="621" t="s">
        <v>2260</v>
      </c>
      <c r="O213" s="621" t="s">
        <v>2260</v>
      </c>
      <c r="P213" s="621" t="s">
        <v>2260</v>
      </c>
      <c r="Q213" s="621" t="s">
        <v>2260</v>
      </c>
      <c r="R213" s="625" t="e">
        <f t="shared" si="13"/>
        <v>#DIV/0!</v>
      </c>
      <c r="S213" s="625" t="e">
        <f t="shared" si="14"/>
        <v>#DIV/0!</v>
      </c>
      <c r="T213" s="625" t="e">
        <f t="shared" si="15"/>
        <v>#DIV/0!</v>
      </c>
      <c r="U213" s="625" t="e">
        <f t="shared" si="16"/>
        <v>#DIV/0!</v>
      </c>
    </row>
    <row r="214" spans="1:21">
      <c r="A214" s="613">
        <v>24489</v>
      </c>
      <c r="B214" s="613" t="s">
        <v>2155</v>
      </c>
      <c r="E214" s="616" t="s">
        <v>2254</v>
      </c>
      <c r="F214" s="616">
        <v>1</v>
      </c>
      <c r="G214" s="616" t="s">
        <v>2175</v>
      </c>
      <c r="H214" s="616">
        <v>1</v>
      </c>
      <c r="I214" s="616" t="s">
        <v>2176</v>
      </c>
      <c r="J214" s="616" t="s">
        <v>2177</v>
      </c>
      <c r="K214" s="616">
        <v>1</v>
      </c>
      <c r="L214" s="616" t="s">
        <v>2178</v>
      </c>
      <c r="M214" s="617"/>
      <c r="N214" s="643">
        <v>150</v>
      </c>
      <c r="O214" s="643">
        <v>150</v>
      </c>
      <c r="P214" s="643">
        <v>150</v>
      </c>
      <c r="Q214" s="643">
        <v>150</v>
      </c>
      <c r="R214" s="625">
        <f t="shared" si="13"/>
        <v>100</v>
      </c>
      <c r="S214" s="625">
        <f t="shared" si="14"/>
        <v>100</v>
      </c>
      <c r="T214" s="625">
        <f t="shared" si="15"/>
        <v>100</v>
      </c>
      <c r="U214" s="625">
        <f t="shared" si="16"/>
        <v>100</v>
      </c>
    </row>
    <row r="215" spans="1:21">
      <c r="A215" s="613">
        <v>24490</v>
      </c>
      <c r="B215" s="613" t="s">
        <v>2155</v>
      </c>
      <c r="E215" s="616" t="s">
        <v>2254</v>
      </c>
      <c r="F215" s="616">
        <v>1</v>
      </c>
      <c r="G215" s="616" t="s">
        <v>2175</v>
      </c>
      <c r="H215" s="616">
        <v>1</v>
      </c>
      <c r="I215" s="616" t="s">
        <v>2176</v>
      </c>
      <c r="J215" s="616" t="s">
        <v>2179</v>
      </c>
      <c r="K215" s="616">
        <v>1</v>
      </c>
      <c r="L215" s="616" t="s">
        <v>2178</v>
      </c>
      <c r="M215" s="617"/>
      <c r="N215" s="618">
        <v>426478</v>
      </c>
      <c r="O215" s="618">
        <v>426478</v>
      </c>
      <c r="P215" s="618">
        <v>426478</v>
      </c>
      <c r="Q215" s="618">
        <v>426478</v>
      </c>
      <c r="R215" s="625">
        <f t="shared" si="13"/>
        <v>100</v>
      </c>
      <c r="S215" s="625">
        <f t="shared" si="14"/>
        <v>100</v>
      </c>
      <c r="T215" s="625">
        <f t="shared" si="15"/>
        <v>100</v>
      </c>
      <c r="U215" s="625">
        <f t="shared" si="16"/>
        <v>100</v>
      </c>
    </row>
    <row r="216" spans="1:21">
      <c r="A216" s="613">
        <v>24491</v>
      </c>
      <c r="B216" s="613" t="s">
        <v>2155</v>
      </c>
      <c r="E216" s="616" t="s">
        <v>2254</v>
      </c>
      <c r="F216" s="616">
        <v>1</v>
      </c>
      <c r="G216" s="616" t="s">
        <v>2175</v>
      </c>
      <c r="H216" s="616">
        <v>1</v>
      </c>
      <c r="I216" s="616" t="s">
        <v>2176</v>
      </c>
      <c r="J216" s="616" t="s">
        <v>2180</v>
      </c>
      <c r="K216" s="616">
        <v>1</v>
      </c>
      <c r="L216" s="616" t="s">
        <v>2181</v>
      </c>
      <c r="M216" s="617" t="s">
        <v>2182</v>
      </c>
      <c r="N216" s="619">
        <v>2.14</v>
      </c>
      <c r="O216" s="619">
        <v>2.14</v>
      </c>
      <c r="P216" s="619">
        <v>2.14</v>
      </c>
      <c r="Q216" s="619">
        <v>2.14</v>
      </c>
      <c r="R216" s="625">
        <f t="shared" si="13"/>
        <v>100</v>
      </c>
      <c r="S216" s="625">
        <f t="shared" si="14"/>
        <v>100</v>
      </c>
      <c r="T216" s="625">
        <f t="shared" si="15"/>
        <v>100</v>
      </c>
      <c r="U216" s="625">
        <f t="shared" si="16"/>
        <v>100</v>
      </c>
    </row>
    <row r="217" spans="1:21">
      <c r="A217" s="613">
        <v>24492</v>
      </c>
      <c r="B217" s="613" t="s">
        <v>2155</v>
      </c>
      <c r="E217" s="616" t="s">
        <v>2254</v>
      </c>
      <c r="F217" s="616">
        <v>1</v>
      </c>
      <c r="G217" s="616" t="s">
        <v>2175</v>
      </c>
      <c r="H217" s="616">
        <v>1</v>
      </c>
      <c r="I217" s="616" t="s">
        <v>2176</v>
      </c>
      <c r="J217" s="616" t="s">
        <v>2183</v>
      </c>
      <c r="K217" s="616">
        <v>1</v>
      </c>
      <c r="L217" s="616" t="s">
        <v>2181</v>
      </c>
      <c r="M217" s="617" t="s">
        <v>2182</v>
      </c>
      <c r="N217" s="619">
        <v>0.32</v>
      </c>
      <c r="O217" s="619">
        <v>0.32</v>
      </c>
      <c r="P217" s="619">
        <v>0.32</v>
      </c>
      <c r="Q217" s="619">
        <v>0.32</v>
      </c>
      <c r="R217" s="625">
        <f t="shared" si="13"/>
        <v>100</v>
      </c>
      <c r="S217" s="625">
        <f t="shared" si="14"/>
        <v>100</v>
      </c>
      <c r="T217" s="625">
        <f t="shared" si="15"/>
        <v>100</v>
      </c>
      <c r="U217" s="625">
        <f t="shared" si="16"/>
        <v>100</v>
      </c>
    </row>
    <row r="218" spans="1:21">
      <c r="A218" s="613">
        <v>24493</v>
      </c>
      <c r="B218" s="613" t="s">
        <v>2155</v>
      </c>
      <c r="E218" s="616" t="s">
        <v>2254</v>
      </c>
      <c r="F218" s="616">
        <v>1</v>
      </c>
      <c r="G218" s="616" t="s">
        <v>2175</v>
      </c>
      <c r="H218" s="616">
        <v>1</v>
      </c>
      <c r="I218" s="616" t="s">
        <v>2176</v>
      </c>
      <c r="J218" s="616" t="s">
        <v>2184</v>
      </c>
      <c r="K218" s="616">
        <v>1</v>
      </c>
      <c r="L218" s="616" t="s">
        <v>2181</v>
      </c>
      <c r="M218" s="617" t="s">
        <v>2182</v>
      </c>
      <c r="N218" s="619">
        <v>0.65</v>
      </c>
      <c r="O218" s="619">
        <v>0.65</v>
      </c>
      <c r="P218" s="619">
        <v>0.65</v>
      </c>
      <c r="Q218" s="619">
        <v>0.65</v>
      </c>
      <c r="R218" s="625">
        <f t="shared" si="13"/>
        <v>100</v>
      </c>
      <c r="S218" s="625">
        <f t="shared" si="14"/>
        <v>100</v>
      </c>
      <c r="T218" s="625">
        <f t="shared" si="15"/>
        <v>100</v>
      </c>
      <c r="U218" s="625">
        <f t="shared" si="16"/>
        <v>100</v>
      </c>
    </row>
    <row r="219" spans="1:21">
      <c r="A219" s="613">
        <v>24494</v>
      </c>
      <c r="B219" s="613" t="s">
        <v>2155</v>
      </c>
      <c r="E219" s="616" t="s">
        <v>2254</v>
      </c>
      <c r="F219" s="616">
        <v>1</v>
      </c>
      <c r="G219" s="616" t="s">
        <v>2175</v>
      </c>
      <c r="H219" s="616">
        <v>1</v>
      </c>
      <c r="I219" s="616" t="s">
        <v>2176</v>
      </c>
      <c r="J219" s="616" t="s">
        <v>2185</v>
      </c>
      <c r="K219" s="616">
        <v>1</v>
      </c>
      <c r="L219" s="616" t="s">
        <v>2181</v>
      </c>
      <c r="M219" s="617" t="s">
        <v>2182</v>
      </c>
      <c r="N219" s="619">
        <v>0.97</v>
      </c>
      <c r="O219" s="619">
        <v>0.97</v>
      </c>
      <c r="P219" s="619">
        <v>0.97</v>
      </c>
      <c r="Q219" s="619">
        <v>0.97</v>
      </c>
      <c r="R219" s="625">
        <f t="shared" si="13"/>
        <v>100</v>
      </c>
      <c r="S219" s="625">
        <f t="shared" si="14"/>
        <v>100</v>
      </c>
      <c r="T219" s="625">
        <f t="shared" si="15"/>
        <v>100</v>
      </c>
      <c r="U219" s="625">
        <f t="shared" si="16"/>
        <v>100</v>
      </c>
    </row>
    <row r="220" spans="1:21">
      <c r="A220" s="613">
        <v>24495</v>
      </c>
      <c r="B220" s="613" t="s">
        <v>2155</v>
      </c>
      <c r="E220" s="616" t="s">
        <v>2254</v>
      </c>
      <c r="F220" s="616">
        <v>1</v>
      </c>
      <c r="G220" s="616" t="s">
        <v>2175</v>
      </c>
      <c r="H220" s="616">
        <v>1</v>
      </c>
      <c r="I220" s="616" t="s">
        <v>2176</v>
      </c>
      <c r="J220" s="616" t="s">
        <v>2186</v>
      </c>
      <c r="K220" s="616">
        <v>1</v>
      </c>
      <c r="L220" s="616" t="s">
        <v>2181</v>
      </c>
      <c r="M220" s="617" t="s">
        <v>2187</v>
      </c>
      <c r="N220" s="620">
        <v>59.3</v>
      </c>
      <c r="O220" s="620">
        <v>59.3</v>
      </c>
      <c r="P220" s="620">
        <v>59.3</v>
      </c>
      <c r="Q220" s="620">
        <v>59.3</v>
      </c>
      <c r="R220" s="625">
        <f t="shared" si="13"/>
        <v>100</v>
      </c>
      <c r="S220" s="625">
        <f t="shared" si="14"/>
        <v>100</v>
      </c>
      <c r="T220" s="625">
        <f t="shared" si="15"/>
        <v>100</v>
      </c>
      <c r="U220" s="625">
        <f t="shared" si="16"/>
        <v>100</v>
      </c>
    </row>
    <row r="221" spans="1:21">
      <c r="A221" s="613">
        <v>24496</v>
      </c>
      <c r="B221" s="613" t="s">
        <v>2155</v>
      </c>
      <c r="E221" s="616" t="s">
        <v>2254</v>
      </c>
      <c r="F221" s="616">
        <v>1</v>
      </c>
      <c r="G221" s="616" t="s">
        <v>2175</v>
      </c>
      <c r="H221" s="616">
        <v>1</v>
      </c>
      <c r="I221" s="616" t="s">
        <v>2176</v>
      </c>
      <c r="J221" s="616" t="s">
        <v>2188</v>
      </c>
      <c r="K221" s="616">
        <v>1</v>
      </c>
      <c r="L221" s="639" t="s">
        <v>2189</v>
      </c>
      <c r="M221" s="617" t="s">
        <v>2190</v>
      </c>
      <c r="N221" s="618">
        <v>231960</v>
      </c>
      <c r="O221" s="618">
        <v>111561</v>
      </c>
      <c r="P221" s="618">
        <v>17505</v>
      </c>
      <c r="Q221" s="618">
        <v>14519</v>
      </c>
      <c r="R221" s="625">
        <f t="shared" si="13"/>
        <v>100</v>
      </c>
      <c r="S221" s="642">
        <f t="shared" si="14"/>
        <v>48.094930160372478</v>
      </c>
      <c r="T221" s="625">
        <f t="shared" si="15"/>
        <v>7.5465597516813236</v>
      </c>
      <c r="U221" s="625">
        <f t="shared" si="16"/>
        <v>6.2592688394550784</v>
      </c>
    </row>
    <row r="222" spans="1:21">
      <c r="A222" s="613">
        <v>24497</v>
      </c>
      <c r="B222" s="613" t="s">
        <v>2155</v>
      </c>
      <c r="E222" s="616" t="s">
        <v>2254</v>
      </c>
      <c r="F222" s="616">
        <v>1</v>
      </c>
      <c r="G222" s="616" t="s">
        <v>2175</v>
      </c>
      <c r="H222" s="616">
        <v>1</v>
      </c>
      <c r="I222" s="616" t="s">
        <v>2176</v>
      </c>
      <c r="J222" s="616" t="s">
        <v>2188</v>
      </c>
      <c r="K222" s="616">
        <v>2</v>
      </c>
      <c r="L222" s="639" t="s">
        <v>2191</v>
      </c>
      <c r="M222" s="617" t="s">
        <v>2190</v>
      </c>
      <c r="N222" s="618">
        <v>66170</v>
      </c>
      <c r="O222" s="618">
        <v>49511</v>
      </c>
      <c r="P222" s="618">
        <v>8196</v>
      </c>
      <c r="Q222" s="618">
        <v>6329</v>
      </c>
      <c r="R222" s="625">
        <f t="shared" si="13"/>
        <v>100</v>
      </c>
      <c r="S222" s="642">
        <f t="shared" si="14"/>
        <v>74.823938340637753</v>
      </c>
      <c r="T222" s="625">
        <f t="shared" si="15"/>
        <v>12.386277769381895</v>
      </c>
      <c r="U222" s="625">
        <f t="shared" si="16"/>
        <v>9.5647574429499773</v>
      </c>
    </row>
    <row r="223" spans="1:21">
      <c r="A223" s="613">
        <v>24498</v>
      </c>
      <c r="B223" s="613" t="s">
        <v>2155</v>
      </c>
      <c r="E223" s="616" t="s">
        <v>2254</v>
      </c>
      <c r="F223" s="616">
        <v>1</v>
      </c>
      <c r="G223" s="616" t="s">
        <v>2175</v>
      </c>
      <c r="H223" s="616">
        <v>1</v>
      </c>
      <c r="I223" s="616" t="s">
        <v>2176</v>
      </c>
      <c r="J223" s="616" t="s">
        <v>2188</v>
      </c>
      <c r="K223" s="616">
        <v>3</v>
      </c>
      <c r="L223" s="616" t="s">
        <v>2192</v>
      </c>
      <c r="M223" s="617" t="s">
        <v>2190</v>
      </c>
      <c r="N223" s="618">
        <v>4962</v>
      </c>
      <c r="O223" s="618">
        <v>4086</v>
      </c>
      <c r="P223" s="618">
        <v>574</v>
      </c>
      <c r="Q223" s="618">
        <v>250</v>
      </c>
      <c r="R223" s="625">
        <f t="shared" si="13"/>
        <v>100</v>
      </c>
      <c r="S223" s="625">
        <f t="shared" si="14"/>
        <v>82.345828295042324</v>
      </c>
      <c r="T223" s="625">
        <f t="shared" si="15"/>
        <v>11.567916162837566</v>
      </c>
      <c r="U223" s="625">
        <f t="shared" si="16"/>
        <v>5.0382910116888349</v>
      </c>
    </row>
    <row r="224" spans="1:21">
      <c r="A224" s="613">
        <v>24499</v>
      </c>
      <c r="B224" s="613" t="s">
        <v>2155</v>
      </c>
      <c r="E224" s="616" t="s">
        <v>2254</v>
      </c>
      <c r="F224" s="616">
        <v>1</v>
      </c>
      <c r="G224" s="616" t="s">
        <v>2175</v>
      </c>
      <c r="H224" s="616">
        <v>1</v>
      </c>
      <c r="I224" s="616" t="s">
        <v>2176</v>
      </c>
      <c r="J224" s="616" t="s">
        <v>2188</v>
      </c>
      <c r="K224" s="616">
        <v>3</v>
      </c>
      <c r="L224" s="616" t="s">
        <v>2193</v>
      </c>
      <c r="M224" s="617" t="s">
        <v>2190</v>
      </c>
      <c r="N224" s="618">
        <v>5995</v>
      </c>
      <c r="O224" s="618">
        <v>4887</v>
      </c>
      <c r="P224" s="618">
        <v>623</v>
      </c>
      <c r="Q224" s="618">
        <v>258</v>
      </c>
      <c r="R224" s="625">
        <f t="shared" si="13"/>
        <v>100</v>
      </c>
      <c r="S224" s="625">
        <f t="shared" si="14"/>
        <v>81.517931609674733</v>
      </c>
      <c r="T224" s="625">
        <f t="shared" si="15"/>
        <v>10.391993327773145</v>
      </c>
      <c r="U224" s="625">
        <f t="shared" si="16"/>
        <v>4.3035863219349455</v>
      </c>
    </row>
    <row r="225" spans="1:21">
      <c r="A225" s="613">
        <v>24500</v>
      </c>
      <c r="B225" s="613" t="s">
        <v>2155</v>
      </c>
      <c r="E225" s="616" t="s">
        <v>2254</v>
      </c>
      <c r="F225" s="616">
        <v>1</v>
      </c>
      <c r="G225" s="616" t="s">
        <v>2175</v>
      </c>
      <c r="H225" s="616">
        <v>1</v>
      </c>
      <c r="I225" s="616" t="s">
        <v>2176</v>
      </c>
      <c r="J225" s="616" t="s">
        <v>2188</v>
      </c>
      <c r="K225" s="616">
        <v>3</v>
      </c>
      <c r="L225" s="616" t="s">
        <v>2194</v>
      </c>
      <c r="M225" s="617" t="s">
        <v>2190</v>
      </c>
      <c r="N225" s="618">
        <v>6362</v>
      </c>
      <c r="O225" s="618">
        <v>5533</v>
      </c>
      <c r="P225" s="618">
        <v>655</v>
      </c>
      <c r="Q225" s="618">
        <v>39</v>
      </c>
      <c r="R225" s="625">
        <f t="shared" si="13"/>
        <v>100</v>
      </c>
      <c r="S225" s="625">
        <f t="shared" si="14"/>
        <v>86.969506444514295</v>
      </c>
      <c r="T225" s="625">
        <f t="shared" si="15"/>
        <v>10.295504558314995</v>
      </c>
      <c r="U225" s="625">
        <f t="shared" si="16"/>
        <v>0.6130147752279157</v>
      </c>
    </row>
    <row r="226" spans="1:21">
      <c r="A226" s="613">
        <v>24501</v>
      </c>
      <c r="B226" s="613" t="s">
        <v>2155</v>
      </c>
      <c r="E226" s="616" t="s">
        <v>2254</v>
      </c>
      <c r="F226" s="616">
        <v>1</v>
      </c>
      <c r="G226" s="616" t="s">
        <v>2175</v>
      </c>
      <c r="H226" s="616">
        <v>1</v>
      </c>
      <c r="I226" s="616" t="s">
        <v>2176</v>
      </c>
      <c r="J226" s="616" t="s">
        <v>2188</v>
      </c>
      <c r="K226" s="616">
        <v>3</v>
      </c>
      <c r="L226" s="616" t="s">
        <v>2195</v>
      </c>
      <c r="M226" s="617" t="s">
        <v>2190</v>
      </c>
      <c r="N226" s="618">
        <v>2790</v>
      </c>
      <c r="O226" s="618">
        <v>2395</v>
      </c>
      <c r="P226" s="618">
        <v>301</v>
      </c>
      <c r="Q226" s="618">
        <v>29</v>
      </c>
      <c r="R226" s="625">
        <f t="shared" si="13"/>
        <v>100</v>
      </c>
      <c r="S226" s="625">
        <f t="shared" si="14"/>
        <v>85.842293906810042</v>
      </c>
      <c r="T226" s="625">
        <f t="shared" si="15"/>
        <v>10.788530465949821</v>
      </c>
      <c r="U226" s="625">
        <f t="shared" si="16"/>
        <v>1.0394265232974911</v>
      </c>
    </row>
    <row r="227" spans="1:21">
      <c r="A227" s="613">
        <v>24502</v>
      </c>
      <c r="B227" s="613" t="s">
        <v>2155</v>
      </c>
      <c r="E227" s="616" t="s">
        <v>2254</v>
      </c>
      <c r="F227" s="616">
        <v>1</v>
      </c>
      <c r="G227" s="616" t="s">
        <v>2175</v>
      </c>
      <c r="H227" s="616">
        <v>1</v>
      </c>
      <c r="I227" s="616" t="s">
        <v>2176</v>
      </c>
      <c r="J227" s="616" t="s">
        <v>2188</v>
      </c>
      <c r="K227" s="616">
        <v>3</v>
      </c>
      <c r="L227" s="616" t="s">
        <v>2196</v>
      </c>
      <c r="M227" s="617" t="s">
        <v>2190</v>
      </c>
      <c r="N227" s="618">
        <v>7480</v>
      </c>
      <c r="O227" s="618">
        <v>6218</v>
      </c>
      <c r="P227" s="618">
        <v>799</v>
      </c>
      <c r="Q227" s="618">
        <v>355</v>
      </c>
      <c r="R227" s="625">
        <f t="shared" si="13"/>
        <v>100</v>
      </c>
      <c r="S227" s="625">
        <f t="shared" si="14"/>
        <v>83.128342245989302</v>
      </c>
      <c r="T227" s="625">
        <f t="shared" si="15"/>
        <v>10.681818181818182</v>
      </c>
      <c r="U227" s="625">
        <f t="shared" si="16"/>
        <v>4.7459893048128343</v>
      </c>
    </row>
    <row r="228" spans="1:21">
      <c r="A228" s="613">
        <v>24503</v>
      </c>
      <c r="B228" s="613" t="s">
        <v>2155</v>
      </c>
      <c r="E228" s="616" t="s">
        <v>2254</v>
      </c>
      <c r="F228" s="616">
        <v>1</v>
      </c>
      <c r="G228" s="616" t="s">
        <v>2175</v>
      </c>
      <c r="H228" s="616">
        <v>1</v>
      </c>
      <c r="I228" s="616" t="s">
        <v>2176</v>
      </c>
      <c r="J228" s="616" t="s">
        <v>2188</v>
      </c>
      <c r="K228" s="616">
        <v>3</v>
      </c>
      <c r="L228" s="616" t="s">
        <v>2197</v>
      </c>
      <c r="M228" s="617" t="s">
        <v>2190</v>
      </c>
      <c r="N228" s="618">
        <v>3487</v>
      </c>
      <c r="O228" s="618">
        <v>2866</v>
      </c>
      <c r="P228" s="618">
        <v>259</v>
      </c>
      <c r="Q228" s="618">
        <v>276</v>
      </c>
      <c r="R228" s="625">
        <f t="shared" si="13"/>
        <v>100</v>
      </c>
      <c r="S228" s="625">
        <f t="shared" si="14"/>
        <v>82.190995124749065</v>
      </c>
      <c r="T228" s="625">
        <f t="shared" si="15"/>
        <v>7.4275881846859768</v>
      </c>
      <c r="U228" s="625">
        <f t="shared" si="16"/>
        <v>7.9151132778893034</v>
      </c>
    </row>
    <row r="229" spans="1:21">
      <c r="A229" s="613">
        <v>24504</v>
      </c>
      <c r="B229" s="613" t="s">
        <v>2155</v>
      </c>
      <c r="E229" s="616" t="s">
        <v>2254</v>
      </c>
      <c r="F229" s="616">
        <v>1</v>
      </c>
      <c r="G229" s="616" t="s">
        <v>2175</v>
      </c>
      <c r="H229" s="616">
        <v>1</v>
      </c>
      <c r="I229" s="616" t="s">
        <v>2176</v>
      </c>
      <c r="J229" s="616" t="s">
        <v>2188</v>
      </c>
      <c r="K229" s="616">
        <v>3</v>
      </c>
      <c r="L229" s="616" t="s">
        <v>2198</v>
      </c>
      <c r="M229" s="617" t="s">
        <v>2190</v>
      </c>
      <c r="N229" s="618">
        <v>3294</v>
      </c>
      <c r="O229" s="618">
        <v>2717</v>
      </c>
      <c r="P229" s="618">
        <v>419</v>
      </c>
      <c r="Q229" s="618">
        <v>79</v>
      </c>
      <c r="R229" s="625">
        <f t="shared" si="13"/>
        <v>100</v>
      </c>
      <c r="S229" s="625">
        <f t="shared" si="14"/>
        <v>82.483302975106255</v>
      </c>
      <c r="T229" s="625">
        <f t="shared" si="15"/>
        <v>12.720097146326653</v>
      </c>
      <c r="U229" s="625">
        <f t="shared" si="16"/>
        <v>2.3982999392835458</v>
      </c>
    </row>
    <row r="230" spans="1:21">
      <c r="A230" s="613">
        <v>24505</v>
      </c>
      <c r="B230" s="613" t="s">
        <v>2155</v>
      </c>
      <c r="E230" s="616" t="s">
        <v>2254</v>
      </c>
      <c r="F230" s="616">
        <v>1</v>
      </c>
      <c r="G230" s="616" t="s">
        <v>2175</v>
      </c>
      <c r="H230" s="616">
        <v>1</v>
      </c>
      <c r="I230" s="616" t="s">
        <v>2176</v>
      </c>
      <c r="J230" s="616" t="s">
        <v>2188</v>
      </c>
      <c r="K230" s="616">
        <v>3</v>
      </c>
      <c r="L230" s="616" t="s">
        <v>2199</v>
      </c>
      <c r="M230" s="617" t="s">
        <v>2190</v>
      </c>
      <c r="N230" s="618">
        <v>4980</v>
      </c>
      <c r="O230" s="618">
        <v>3443</v>
      </c>
      <c r="P230" s="618">
        <v>604</v>
      </c>
      <c r="Q230" s="618">
        <v>887</v>
      </c>
      <c r="R230" s="625">
        <f t="shared" si="13"/>
        <v>100</v>
      </c>
      <c r="S230" s="625">
        <f t="shared" si="14"/>
        <v>69.136546184738961</v>
      </c>
      <c r="T230" s="625">
        <f t="shared" si="15"/>
        <v>12.128514056224899</v>
      </c>
      <c r="U230" s="625">
        <f t="shared" si="16"/>
        <v>17.811244979919678</v>
      </c>
    </row>
    <row r="231" spans="1:21">
      <c r="A231" s="613">
        <v>24506</v>
      </c>
      <c r="B231" s="613" t="s">
        <v>2155</v>
      </c>
      <c r="E231" s="616" t="s">
        <v>2254</v>
      </c>
      <c r="F231" s="616">
        <v>1</v>
      </c>
      <c r="G231" s="616" t="s">
        <v>2175</v>
      </c>
      <c r="H231" s="616">
        <v>1</v>
      </c>
      <c r="I231" s="616" t="s">
        <v>2176</v>
      </c>
      <c r="J231" s="616" t="s">
        <v>2188</v>
      </c>
      <c r="K231" s="616">
        <v>3</v>
      </c>
      <c r="L231" s="616" t="s">
        <v>2200</v>
      </c>
      <c r="M231" s="617" t="s">
        <v>2190</v>
      </c>
      <c r="N231" s="618">
        <v>10226</v>
      </c>
      <c r="O231" s="618">
        <v>7974</v>
      </c>
      <c r="P231" s="618">
        <v>1247</v>
      </c>
      <c r="Q231" s="618">
        <v>831</v>
      </c>
      <c r="R231" s="625">
        <f t="shared" si="13"/>
        <v>100</v>
      </c>
      <c r="S231" s="625">
        <f t="shared" si="14"/>
        <v>77.977703892039898</v>
      </c>
      <c r="T231" s="625">
        <f t="shared" si="15"/>
        <v>12.194406415020536</v>
      </c>
      <c r="U231" s="625">
        <f t="shared" si="16"/>
        <v>8.1263446117739093</v>
      </c>
    </row>
    <row r="232" spans="1:21">
      <c r="A232" s="613">
        <v>24507</v>
      </c>
      <c r="B232" s="613" t="s">
        <v>2155</v>
      </c>
      <c r="E232" s="616" t="s">
        <v>2254</v>
      </c>
      <c r="F232" s="616">
        <v>1</v>
      </c>
      <c r="G232" s="616" t="s">
        <v>2175</v>
      </c>
      <c r="H232" s="616">
        <v>1</v>
      </c>
      <c r="I232" s="616" t="s">
        <v>2176</v>
      </c>
      <c r="J232" s="616" t="s">
        <v>2188</v>
      </c>
      <c r="K232" s="616">
        <v>3</v>
      </c>
      <c r="L232" s="616" t="s">
        <v>2201</v>
      </c>
      <c r="M232" s="617" t="s">
        <v>2190</v>
      </c>
      <c r="N232" s="618">
        <v>3712</v>
      </c>
      <c r="O232" s="618">
        <v>2568</v>
      </c>
      <c r="P232" s="618">
        <v>445</v>
      </c>
      <c r="Q232" s="618">
        <v>451</v>
      </c>
      <c r="R232" s="625">
        <f t="shared" si="13"/>
        <v>100</v>
      </c>
      <c r="S232" s="625">
        <f t="shared" si="14"/>
        <v>69.181034482758619</v>
      </c>
      <c r="T232" s="625">
        <f t="shared" si="15"/>
        <v>11.988146551724139</v>
      </c>
      <c r="U232" s="625">
        <f t="shared" si="16"/>
        <v>12.149784482758621</v>
      </c>
    </row>
    <row r="233" spans="1:21">
      <c r="A233" s="613">
        <v>24508</v>
      </c>
      <c r="B233" s="613" t="s">
        <v>2155</v>
      </c>
      <c r="E233" s="616" t="s">
        <v>2254</v>
      </c>
      <c r="F233" s="616">
        <v>1</v>
      </c>
      <c r="G233" s="616" t="s">
        <v>2175</v>
      </c>
      <c r="H233" s="616">
        <v>1</v>
      </c>
      <c r="I233" s="616" t="s">
        <v>2176</v>
      </c>
      <c r="J233" s="616" t="s">
        <v>2188</v>
      </c>
      <c r="K233" s="616">
        <v>3</v>
      </c>
      <c r="L233" s="616" t="s">
        <v>2202</v>
      </c>
      <c r="M233" s="617" t="s">
        <v>2190</v>
      </c>
      <c r="N233" s="618">
        <v>3006</v>
      </c>
      <c r="O233" s="618">
        <v>2573</v>
      </c>
      <c r="P233" s="618">
        <v>329</v>
      </c>
      <c r="Q233" s="618">
        <v>36</v>
      </c>
      <c r="R233" s="625">
        <f t="shared" si="13"/>
        <v>100</v>
      </c>
      <c r="S233" s="625">
        <f t="shared" si="14"/>
        <v>85.595475715236191</v>
      </c>
      <c r="T233" s="625">
        <f t="shared" si="15"/>
        <v>10.944777112441784</v>
      </c>
      <c r="U233" s="625">
        <f t="shared" si="16"/>
        <v>1.1976047904191618</v>
      </c>
    </row>
    <row r="234" spans="1:21">
      <c r="A234" s="613">
        <v>24509</v>
      </c>
      <c r="B234" s="613" t="s">
        <v>2155</v>
      </c>
      <c r="E234" s="616" t="s">
        <v>2254</v>
      </c>
      <c r="F234" s="616">
        <v>1</v>
      </c>
      <c r="G234" s="616" t="s">
        <v>2175</v>
      </c>
      <c r="H234" s="616">
        <v>1</v>
      </c>
      <c r="I234" s="616" t="s">
        <v>2176</v>
      </c>
      <c r="J234" s="616" t="s">
        <v>2188</v>
      </c>
      <c r="K234" s="616">
        <v>3</v>
      </c>
      <c r="L234" s="616" t="s">
        <v>2203</v>
      </c>
      <c r="M234" s="617" t="s">
        <v>2190</v>
      </c>
      <c r="N234" s="618">
        <v>9877</v>
      </c>
      <c r="O234" s="618">
        <v>4252</v>
      </c>
      <c r="P234" s="618">
        <v>1941</v>
      </c>
      <c r="Q234" s="618">
        <v>2838</v>
      </c>
      <c r="R234" s="625">
        <f t="shared" si="13"/>
        <v>100</v>
      </c>
      <c r="S234" s="625">
        <f t="shared" si="14"/>
        <v>43.049508960210595</v>
      </c>
      <c r="T234" s="625">
        <f t="shared" si="15"/>
        <v>19.65171610813</v>
      </c>
      <c r="U234" s="625">
        <f t="shared" si="16"/>
        <v>28.733421079275086</v>
      </c>
    </row>
    <row r="235" spans="1:21">
      <c r="A235" s="613">
        <v>24510</v>
      </c>
      <c r="B235" s="613" t="s">
        <v>2155</v>
      </c>
      <c r="E235" s="616" t="s">
        <v>2254</v>
      </c>
      <c r="F235" s="616">
        <v>1</v>
      </c>
      <c r="G235" s="616" t="s">
        <v>2175</v>
      </c>
      <c r="H235" s="616">
        <v>1</v>
      </c>
      <c r="I235" s="616" t="s">
        <v>2176</v>
      </c>
      <c r="J235" s="616" t="s">
        <v>2188</v>
      </c>
      <c r="K235" s="616">
        <v>2</v>
      </c>
      <c r="L235" s="616" t="s">
        <v>2204</v>
      </c>
      <c r="M235" s="617" t="s">
        <v>2190</v>
      </c>
      <c r="N235" s="618">
        <v>16664</v>
      </c>
      <c r="O235" s="618">
        <v>2319</v>
      </c>
      <c r="P235" s="618">
        <v>38</v>
      </c>
      <c r="Q235" s="621" t="s">
        <v>2260</v>
      </c>
      <c r="R235" s="625">
        <f t="shared" si="13"/>
        <v>100</v>
      </c>
      <c r="S235" s="625">
        <f t="shared" si="14"/>
        <v>13.916226596255402</v>
      </c>
      <c r="T235" s="625">
        <f t="shared" si="15"/>
        <v>0.22803648583773406</v>
      </c>
      <c r="U235" s="625">
        <f t="shared" si="16"/>
        <v>0</v>
      </c>
    </row>
    <row r="236" spans="1:21">
      <c r="A236" s="613">
        <v>24511</v>
      </c>
      <c r="B236" s="613" t="s">
        <v>2155</v>
      </c>
      <c r="E236" s="616" t="s">
        <v>2254</v>
      </c>
      <c r="F236" s="616">
        <v>1</v>
      </c>
      <c r="G236" s="616" t="s">
        <v>2175</v>
      </c>
      <c r="H236" s="616">
        <v>1</v>
      </c>
      <c r="I236" s="616" t="s">
        <v>2176</v>
      </c>
      <c r="J236" s="616" t="s">
        <v>2188</v>
      </c>
      <c r="K236" s="616">
        <v>3</v>
      </c>
      <c r="L236" s="616" t="s">
        <v>2205</v>
      </c>
      <c r="M236" s="617" t="s">
        <v>2190</v>
      </c>
      <c r="N236" s="618">
        <v>14575</v>
      </c>
      <c r="O236" s="618">
        <v>2086</v>
      </c>
      <c r="P236" s="621" t="s">
        <v>2260</v>
      </c>
      <c r="Q236" s="621" t="s">
        <v>2260</v>
      </c>
      <c r="R236" s="625">
        <f t="shared" si="13"/>
        <v>100</v>
      </c>
      <c r="S236" s="625">
        <f t="shared" si="14"/>
        <v>14.312178387650084</v>
      </c>
      <c r="T236" s="625">
        <f t="shared" si="15"/>
        <v>0</v>
      </c>
      <c r="U236" s="625">
        <f t="shared" si="16"/>
        <v>0</v>
      </c>
    </row>
    <row r="237" spans="1:21">
      <c r="A237" s="613">
        <v>24512</v>
      </c>
      <c r="B237" s="613" t="s">
        <v>2155</v>
      </c>
      <c r="E237" s="616" t="s">
        <v>2254</v>
      </c>
      <c r="F237" s="616">
        <v>1</v>
      </c>
      <c r="G237" s="616" t="s">
        <v>2175</v>
      </c>
      <c r="H237" s="616">
        <v>1</v>
      </c>
      <c r="I237" s="616" t="s">
        <v>2176</v>
      </c>
      <c r="J237" s="616" t="s">
        <v>2188</v>
      </c>
      <c r="K237" s="616">
        <v>3</v>
      </c>
      <c r="L237" s="616" t="s">
        <v>2206</v>
      </c>
      <c r="M237" s="617" t="s">
        <v>2190</v>
      </c>
      <c r="N237" s="618">
        <v>2089</v>
      </c>
      <c r="O237" s="618">
        <v>234</v>
      </c>
      <c r="P237" s="618">
        <v>38</v>
      </c>
      <c r="Q237" s="621" t="s">
        <v>2260</v>
      </c>
      <c r="R237" s="625">
        <f t="shared" si="13"/>
        <v>100</v>
      </c>
      <c r="S237" s="625">
        <f t="shared" si="14"/>
        <v>11.201531833413117</v>
      </c>
      <c r="T237" s="625">
        <f t="shared" si="15"/>
        <v>1.8190521780756344</v>
      </c>
      <c r="U237" s="625">
        <f t="shared" si="16"/>
        <v>0</v>
      </c>
    </row>
    <row r="238" spans="1:21">
      <c r="A238" s="613">
        <v>24513</v>
      </c>
      <c r="B238" s="613" t="s">
        <v>2155</v>
      </c>
      <c r="E238" s="616" t="s">
        <v>2254</v>
      </c>
      <c r="F238" s="616">
        <v>1</v>
      </c>
      <c r="G238" s="616" t="s">
        <v>2175</v>
      </c>
      <c r="H238" s="616">
        <v>1</v>
      </c>
      <c r="I238" s="616" t="s">
        <v>2176</v>
      </c>
      <c r="J238" s="616" t="s">
        <v>2188</v>
      </c>
      <c r="K238" s="616">
        <v>2</v>
      </c>
      <c r="L238" s="616" t="s">
        <v>2207</v>
      </c>
      <c r="M238" s="617" t="s">
        <v>2190</v>
      </c>
      <c r="N238" s="618">
        <v>13387</v>
      </c>
      <c r="O238" s="618">
        <v>868</v>
      </c>
      <c r="P238" s="621" t="s">
        <v>2260</v>
      </c>
      <c r="Q238" s="621" t="s">
        <v>2260</v>
      </c>
      <c r="R238" s="625">
        <f t="shared" si="13"/>
        <v>100</v>
      </c>
      <c r="S238" s="625">
        <f t="shared" si="14"/>
        <v>6.4839022932695904</v>
      </c>
      <c r="T238" s="625">
        <f t="shared" si="15"/>
        <v>0</v>
      </c>
      <c r="U238" s="625">
        <f t="shared" si="16"/>
        <v>0</v>
      </c>
    </row>
    <row r="239" spans="1:21">
      <c r="A239" s="613">
        <v>24514</v>
      </c>
      <c r="B239" s="613" t="s">
        <v>2155</v>
      </c>
      <c r="E239" s="616" t="s">
        <v>2254</v>
      </c>
      <c r="F239" s="616">
        <v>1</v>
      </c>
      <c r="G239" s="616" t="s">
        <v>2175</v>
      </c>
      <c r="H239" s="616">
        <v>1</v>
      </c>
      <c r="I239" s="616" t="s">
        <v>2176</v>
      </c>
      <c r="J239" s="616" t="s">
        <v>2188</v>
      </c>
      <c r="K239" s="616">
        <v>3</v>
      </c>
      <c r="L239" s="616" t="s">
        <v>2208</v>
      </c>
      <c r="M239" s="617" t="s">
        <v>2190</v>
      </c>
      <c r="N239" s="618">
        <v>5997</v>
      </c>
      <c r="O239" s="618">
        <v>255</v>
      </c>
      <c r="P239" s="621" t="s">
        <v>2260</v>
      </c>
      <c r="Q239" s="621" t="s">
        <v>2260</v>
      </c>
      <c r="R239" s="625">
        <f t="shared" si="13"/>
        <v>100</v>
      </c>
      <c r="S239" s="625">
        <f t="shared" si="14"/>
        <v>4.2521260630315156</v>
      </c>
      <c r="T239" s="625">
        <f t="shared" si="15"/>
        <v>0</v>
      </c>
      <c r="U239" s="625">
        <f t="shared" si="16"/>
        <v>0</v>
      </c>
    </row>
    <row r="240" spans="1:21">
      <c r="A240" s="613">
        <v>24515</v>
      </c>
      <c r="B240" s="613" t="s">
        <v>2155</v>
      </c>
      <c r="E240" s="616" t="s">
        <v>2254</v>
      </c>
      <c r="F240" s="616">
        <v>1</v>
      </c>
      <c r="G240" s="616" t="s">
        <v>2175</v>
      </c>
      <c r="H240" s="616">
        <v>1</v>
      </c>
      <c r="I240" s="616" t="s">
        <v>2176</v>
      </c>
      <c r="J240" s="616" t="s">
        <v>2188</v>
      </c>
      <c r="K240" s="616">
        <v>3</v>
      </c>
      <c r="L240" s="616" t="s">
        <v>2209</v>
      </c>
      <c r="M240" s="617" t="s">
        <v>2190</v>
      </c>
      <c r="N240" s="618">
        <v>3701</v>
      </c>
      <c r="O240" s="618">
        <v>263</v>
      </c>
      <c r="P240" s="621" t="s">
        <v>2260</v>
      </c>
      <c r="Q240" s="621" t="s">
        <v>2260</v>
      </c>
      <c r="R240" s="625">
        <f t="shared" si="13"/>
        <v>100</v>
      </c>
      <c r="S240" s="625">
        <f t="shared" si="14"/>
        <v>7.106187516887327</v>
      </c>
      <c r="T240" s="625">
        <f t="shared" si="15"/>
        <v>0</v>
      </c>
      <c r="U240" s="625">
        <f t="shared" si="16"/>
        <v>0</v>
      </c>
    </row>
    <row r="241" spans="1:21">
      <c r="A241" s="613">
        <v>24516</v>
      </c>
      <c r="B241" s="613" t="s">
        <v>2155</v>
      </c>
      <c r="E241" s="616" t="s">
        <v>2254</v>
      </c>
      <c r="F241" s="616">
        <v>1</v>
      </c>
      <c r="G241" s="616" t="s">
        <v>2175</v>
      </c>
      <c r="H241" s="616">
        <v>1</v>
      </c>
      <c r="I241" s="616" t="s">
        <v>2176</v>
      </c>
      <c r="J241" s="616" t="s">
        <v>2188</v>
      </c>
      <c r="K241" s="616">
        <v>3</v>
      </c>
      <c r="L241" s="616" t="s">
        <v>2210</v>
      </c>
      <c r="M241" s="617" t="s">
        <v>2190</v>
      </c>
      <c r="N241" s="618">
        <v>328</v>
      </c>
      <c r="O241" s="618">
        <v>227</v>
      </c>
      <c r="P241" s="621" t="s">
        <v>2260</v>
      </c>
      <c r="Q241" s="621" t="s">
        <v>2260</v>
      </c>
      <c r="R241" s="625">
        <f t="shared" si="13"/>
        <v>100</v>
      </c>
      <c r="S241" s="625">
        <f t="shared" si="14"/>
        <v>69.207317073170728</v>
      </c>
      <c r="T241" s="625">
        <f t="shared" si="15"/>
        <v>0</v>
      </c>
      <c r="U241" s="625">
        <f t="shared" si="16"/>
        <v>0</v>
      </c>
    </row>
    <row r="242" spans="1:21">
      <c r="A242" s="613">
        <v>24517</v>
      </c>
      <c r="B242" s="613" t="s">
        <v>2155</v>
      </c>
      <c r="E242" s="616" t="s">
        <v>2254</v>
      </c>
      <c r="F242" s="616">
        <v>1</v>
      </c>
      <c r="G242" s="616" t="s">
        <v>2175</v>
      </c>
      <c r="H242" s="616">
        <v>1</v>
      </c>
      <c r="I242" s="616" t="s">
        <v>2176</v>
      </c>
      <c r="J242" s="616" t="s">
        <v>2188</v>
      </c>
      <c r="K242" s="616">
        <v>3</v>
      </c>
      <c r="L242" s="616" t="s">
        <v>2211</v>
      </c>
      <c r="M242" s="617" t="s">
        <v>2190</v>
      </c>
      <c r="N242" s="618">
        <v>3361</v>
      </c>
      <c r="O242" s="618">
        <v>123</v>
      </c>
      <c r="P242" s="621" t="s">
        <v>2260</v>
      </c>
      <c r="Q242" s="621" t="s">
        <v>2260</v>
      </c>
      <c r="R242" s="625">
        <f t="shared" si="13"/>
        <v>100</v>
      </c>
      <c r="S242" s="625">
        <f t="shared" si="14"/>
        <v>3.6596251115739364</v>
      </c>
      <c r="T242" s="625">
        <f t="shared" si="15"/>
        <v>0</v>
      </c>
      <c r="U242" s="625">
        <f t="shared" si="16"/>
        <v>0</v>
      </c>
    </row>
    <row r="243" spans="1:21">
      <c r="A243" s="613">
        <v>24518</v>
      </c>
      <c r="B243" s="613" t="s">
        <v>2155</v>
      </c>
      <c r="E243" s="616" t="s">
        <v>2254</v>
      </c>
      <c r="F243" s="616">
        <v>1</v>
      </c>
      <c r="G243" s="616" t="s">
        <v>2175</v>
      </c>
      <c r="H243" s="616">
        <v>1</v>
      </c>
      <c r="I243" s="616" t="s">
        <v>2176</v>
      </c>
      <c r="J243" s="616" t="s">
        <v>2188</v>
      </c>
      <c r="K243" s="616">
        <v>2</v>
      </c>
      <c r="L243" s="616" t="s">
        <v>2212</v>
      </c>
      <c r="M243" s="617" t="s">
        <v>2190</v>
      </c>
      <c r="N243" s="618">
        <v>6250</v>
      </c>
      <c r="O243" s="618">
        <v>4075</v>
      </c>
      <c r="P243" s="618">
        <v>682</v>
      </c>
      <c r="Q243" s="618">
        <v>291</v>
      </c>
      <c r="R243" s="625">
        <f t="shared" si="13"/>
        <v>100</v>
      </c>
      <c r="S243" s="625">
        <f t="shared" si="14"/>
        <v>65.2</v>
      </c>
      <c r="T243" s="625">
        <f t="shared" si="15"/>
        <v>10.911999999999999</v>
      </c>
      <c r="U243" s="625">
        <f t="shared" si="16"/>
        <v>4.6559999999999997</v>
      </c>
    </row>
    <row r="244" spans="1:21">
      <c r="A244" s="613">
        <v>24519</v>
      </c>
      <c r="B244" s="613" t="s">
        <v>2155</v>
      </c>
      <c r="E244" s="616" t="s">
        <v>2254</v>
      </c>
      <c r="F244" s="616">
        <v>1</v>
      </c>
      <c r="G244" s="616" t="s">
        <v>2175</v>
      </c>
      <c r="H244" s="616">
        <v>1</v>
      </c>
      <c r="I244" s="616" t="s">
        <v>2176</v>
      </c>
      <c r="J244" s="616" t="s">
        <v>2188</v>
      </c>
      <c r="K244" s="616">
        <v>3</v>
      </c>
      <c r="L244" s="616" t="s">
        <v>2213</v>
      </c>
      <c r="M244" s="617" t="s">
        <v>2190</v>
      </c>
      <c r="N244" s="618">
        <v>1663</v>
      </c>
      <c r="O244" s="618">
        <v>1153</v>
      </c>
      <c r="P244" s="618">
        <v>28</v>
      </c>
      <c r="Q244" s="621" t="s">
        <v>2260</v>
      </c>
      <c r="R244" s="625">
        <f t="shared" si="13"/>
        <v>100</v>
      </c>
      <c r="S244" s="625">
        <f t="shared" si="14"/>
        <v>69.332531569452797</v>
      </c>
      <c r="T244" s="625">
        <f t="shared" si="15"/>
        <v>1.683704149128082</v>
      </c>
      <c r="U244" s="625">
        <f t="shared" si="16"/>
        <v>0</v>
      </c>
    </row>
    <row r="245" spans="1:21">
      <c r="A245" s="613">
        <v>24520</v>
      </c>
      <c r="B245" s="613" t="s">
        <v>2155</v>
      </c>
      <c r="E245" s="616" t="s">
        <v>2254</v>
      </c>
      <c r="F245" s="616">
        <v>1</v>
      </c>
      <c r="G245" s="616" t="s">
        <v>2175</v>
      </c>
      <c r="H245" s="616">
        <v>1</v>
      </c>
      <c r="I245" s="616" t="s">
        <v>2176</v>
      </c>
      <c r="J245" s="616" t="s">
        <v>2188</v>
      </c>
      <c r="K245" s="616">
        <v>3</v>
      </c>
      <c r="L245" s="616" t="s">
        <v>2214</v>
      </c>
      <c r="M245" s="617" t="s">
        <v>2190</v>
      </c>
      <c r="N245" s="618">
        <v>375</v>
      </c>
      <c r="O245" s="618">
        <v>167</v>
      </c>
      <c r="P245" s="618">
        <v>145</v>
      </c>
      <c r="Q245" s="618">
        <v>16</v>
      </c>
      <c r="R245" s="625">
        <f t="shared" si="13"/>
        <v>100</v>
      </c>
      <c r="S245" s="625">
        <f t="shared" si="14"/>
        <v>44.533333333333339</v>
      </c>
      <c r="T245" s="625">
        <f t="shared" si="15"/>
        <v>38.666666666666664</v>
      </c>
      <c r="U245" s="625">
        <f t="shared" si="16"/>
        <v>4.2666666666666666</v>
      </c>
    </row>
    <row r="246" spans="1:21">
      <c r="A246" s="613">
        <v>24521</v>
      </c>
      <c r="B246" s="613" t="s">
        <v>2155</v>
      </c>
      <c r="E246" s="616" t="s">
        <v>2254</v>
      </c>
      <c r="F246" s="616">
        <v>1</v>
      </c>
      <c r="G246" s="616" t="s">
        <v>2175</v>
      </c>
      <c r="H246" s="616">
        <v>1</v>
      </c>
      <c r="I246" s="616" t="s">
        <v>2176</v>
      </c>
      <c r="J246" s="616" t="s">
        <v>2188</v>
      </c>
      <c r="K246" s="616">
        <v>3</v>
      </c>
      <c r="L246" s="616" t="s">
        <v>2215</v>
      </c>
      <c r="M246" s="617" t="s">
        <v>2190</v>
      </c>
      <c r="N246" s="618">
        <v>338</v>
      </c>
      <c r="O246" s="618">
        <v>201</v>
      </c>
      <c r="P246" s="618">
        <v>9</v>
      </c>
      <c r="Q246" s="618">
        <v>10</v>
      </c>
      <c r="R246" s="625">
        <f t="shared" si="13"/>
        <v>100</v>
      </c>
      <c r="S246" s="625">
        <f t="shared" si="14"/>
        <v>59.467455621301781</v>
      </c>
      <c r="T246" s="625">
        <f t="shared" si="15"/>
        <v>2.6627218934911245</v>
      </c>
      <c r="U246" s="625">
        <f t="shared" si="16"/>
        <v>2.9585798816568047</v>
      </c>
    </row>
    <row r="247" spans="1:21">
      <c r="A247" s="613">
        <v>24522</v>
      </c>
      <c r="B247" s="613" t="s">
        <v>2155</v>
      </c>
      <c r="E247" s="616" t="s">
        <v>2254</v>
      </c>
      <c r="F247" s="616">
        <v>1</v>
      </c>
      <c r="G247" s="616" t="s">
        <v>2175</v>
      </c>
      <c r="H247" s="616">
        <v>1</v>
      </c>
      <c r="I247" s="616" t="s">
        <v>2176</v>
      </c>
      <c r="J247" s="616" t="s">
        <v>2188</v>
      </c>
      <c r="K247" s="616">
        <v>3</v>
      </c>
      <c r="L247" s="616" t="s">
        <v>2216</v>
      </c>
      <c r="M247" s="617" t="s">
        <v>2190</v>
      </c>
      <c r="N247" s="618">
        <v>1915</v>
      </c>
      <c r="O247" s="618">
        <v>987</v>
      </c>
      <c r="P247" s="618">
        <v>298</v>
      </c>
      <c r="Q247" s="618">
        <v>156</v>
      </c>
      <c r="R247" s="625">
        <f t="shared" si="13"/>
        <v>100</v>
      </c>
      <c r="S247" s="625">
        <f t="shared" si="14"/>
        <v>51.540469973890332</v>
      </c>
      <c r="T247" s="625">
        <f t="shared" si="15"/>
        <v>15.56135770234987</v>
      </c>
      <c r="U247" s="625">
        <f t="shared" si="16"/>
        <v>8.14621409921671</v>
      </c>
    </row>
    <row r="248" spans="1:21">
      <c r="A248" s="613">
        <v>24523</v>
      </c>
      <c r="B248" s="613" t="s">
        <v>2155</v>
      </c>
      <c r="E248" s="616" t="s">
        <v>2254</v>
      </c>
      <c r="F248" s="616">
        <v>1</v>
      </c>
      <c r="G248" s="616" t="s">
        <v>2175</v>
      </c>
      <c r="H248" s="616">
        <v>1</v>
      </c>
      <c r="I248" s="616" t="s">
        <v>2176</v>
      </c>
      <c r="J248" s="616" t="s">
        <v>2188</v>
      </c>
      <c r="K248" s="616">
        <v>3</v>
      </c>
      <c r="L248" s="616" t="s">
        <v>2217</v>
      </c>
      <c r="M248" s="617" t="s">
        <v>2190</v>
      </c>
      <c r="N248" s="618">
        <v>1745</v>
      </c>
      <c r="O248" s="618">
        <v>1446</v>
      </c>
      <c r="P248" s="618">
        <v>202</v>
      </c>
      <c r="Q248" s="618">
        <v>50</v>
      </c>
      <c r="R248" s="625">
        <f t="shared" si="13"/>
        <v>100</v>
      </c>
      <c r="S248" s="625">
        <f t="shared" si="14"/>
        <v>82.865329512893979</v>
      </c>
      <c r="T248" s="625">
        <f t="shared" si="15"/>
        <v>11.575931232091691</v>
      </c>
      <c r="U248" s="625">
        <f t="shared" si="16"/>
        <v>2.8653295128939829</v>
      </c>
    </row>
    <row r="249" spans="1:21">
      <c r="A249" s="613">
        <v>24524</v>
      </c>
      <c r="B249" s="613" t="s">
        <v>2155</v>
      </c>
      <c r="E249" s="616" t="s">
        <v>2254</v>
      </c>
      <c r="F249" s="616">
        <v>1</v>
      </c>
      <c r="G249" s="616" t="s">
        <v>2175</v>
      </c>
      <c r="H249" s="616">
        <v>1</v>
      </c>
      <c r="I249" s="616" t="s">
        <v>2176</v>
      </c>
      <c r="J249" s="616" t="s">
        <v>2188</v>
      </c>
      <c r="K249" s="616">
        <v>3</v>
      </c>
      <c r="L249" s="616" t="s">
        <v>2218</v>
      </c>
      <c r="M249" s="617" t="s">
        <v>2190</v>
      </c>
      <c r="N249" s="618">
        <v>213</v>
      </c>
      <c r="O249" s="618">
        <v>122</v>
      </c>
      <c r="P249" s="621" t="s">
        <v>2260</v>
      </c>
      <c r="Q249" s="618">
        <v>60</v>
      </c>
      <c r="R249" s="625">
        <f t="shared" si="13"/>
        <v>100</v>
      </c>
      <c r="S249" s="625">
        <f t="shared" si="14"/>
        <v>57.276995305164327</v>
      </c>
      <c r="T249" s="625">
        <f t="shared" si="15"/>
        <v>0</v>
      </c>
      <c r="U249" s="625">
        <f t="shared" si="16"/>
        <v>28.169014084507044</v>
      </c>
    </row>
    <row r="250" spans="1:21">
      <c r="A250" s="613">
        <v>24525</v>
      </c>
      <c r="B250" s="613" t="s">
        <v>2155</v>
      </c>
      <c r="E250" s="616" t="s">
        <v>2254</v>
      </c>
      <c r="F250" s="616">
        <v>1</v>
      </c>
      <c r="G250" s="616" t="s">
        <v>2175</v>
      </c>
      <c r="H250" s="616">
        <v>1</v>
      </c>
      <c r="I250" s="616" t="s">
        <v>2176</v>
      </c>
      <c r="J250" s="616" t="s">
        <v>2188</v>
      </c>
      <c r="K250" s="616">
        <v>2</v>
      </c>
      <c r="L250" s="616" t="s">
        <v>2219</v>
      </c>
      <c r="M250" s="617" t="s">
        <v>2190</v>
      </c>
      <c r="N250" s="618">
        <v>11541</v>
      </c>
      <c r="O250" s="618">
        <v>7614</v>
      </c>
      <c r="P250" s="618">
        <v>1931</v>
      </c>
      <c r="Q250" s="618">
        <v>961</v>
      </c>
      <c r="R250" s="625">
        <f t="shared" si="13"/>
        <v>100</v>
      </c>
      <c r="S250" s="625">
        <f t="shared" si="14"/>
        <v>65.973485833116712</v>
      </c>
      <c r="T250" s="625">
        <f t="shared" si="15"/>
        <v>16.731652369811975</v>
      </c>
      <c r="U250" s="625">
        <f t="shared" si="16"/>
        <v>8.3268347630188018</v>
      </c>
    </row>
    <row r="251" spans="1:21">
      <c r="A251" s="613">
        <v>24526</v>
      </c>
      <c r="B251" s="613" t="s">
        <v>2155</v>
      </c>
      <c r="E251" s="616" t="s">
        <v>2254</v>
      </c>
      <c r="F251" s="616">
        <v>1</v>
      </c>
      <c r="G251" s="616" t="s">
        <v>2175</v>
      </c>
      <c r="H251" s="616">
        <v>1</v>
      </c>
      <c r="I251" s="616" t="s">
        <v>2176</v>
      </c>
      <c r="J251" s="616" t="s">
        <v>2188</v>
      </c>
      <c r="K251" s="616">
        <v>3</v>
      </c>
      <c r="L251" s="616" t="s">
        <v>2220</v>
      </c>
      <c r="M251" s="617" t="s">
        <v>2190</v>
      </c>
      <c r="N251" s="621" t="s">
        <v>2260</v>
      </c>
      <c r="O251" s="621" t="s">
        <v>2260</v>
      </c>
      <c r="P251" s="621" t="s">
        <v>2260</v>
      </c>
      <c r="Q251" s="621" t="s">
        <v>2260</v>
      </c>
      <c r="R251" s="625" t="e">
        <f t="shared" si="13"/>
        <v>#DIV/0!</v>
      </c>
      <c r="S251" s="625" t="e">
        <f t="shared" si="14"/>
        <v>#DIV/0!</v>
      </c>
      <c r="T251" s="625" t="e">
        <f t="shared" si="15"/>
        <v>#DIV/0!</v>
      </c>
      <c r="U251" s="625" t="e">
        <f t="shared" si="16"/>
        <v>#DIV/0!</v>
      </c>
    </row>
    <row r="252" spans="1:21">
      <c r="A252" s="613">
        <v>24527</v>
      </c>
      <c r="B252" s="613" t="s">
        <v>2155</v>
      </c>
      <c r="E252" s="616" t="s">
        <v>2254</v>
      </c>
      <c r="F252" s="616">
        <v>1</v>
      </c>
      <c r="G252" s="616" t="s">
        <v>2175</v>
      </c>
      <c r="H252" s="616">
        <v>1</v>
      </c>
      <c r="I252" s="616" t="s">
        <v>2176</v>
      </c>
      <c r="J252" s="616" t="s">
        <v>2188</v>
      </c>
      <c r="K252" s="616">
        <v>3</v>
      </c>
      <c r="L252" s="616" t="s">
        <v>2221</v>
      </c>
      <c r="M252" s="617" t="s">
        <v>2190</v>
      </c>
      <c r="N252" s="618">
        <v>7175</v>
      </c>
      <c r="O252" s="618">
        <v>4770</v>
      </c>
      <c r="P252" s="618">
        <v>982</v>
      </c>
      <c r="Q252" s="618">
        <v>671</v>
      </c>
      <c r="R252" s="625">
        <f t="shared" si="13"/>
        <v>100</v>
      </c>
      <c r="S252" s="625">
        <f t="shared" si="14"/>
        <v>66.480836236933797</v>
      </c>
      <c r="T252" s="625">
        <f t="shared" si="15"/>
        <v>13.686411149825783</v>
      </c>
      <c r="U252" s="625">
        <f t="shared" si="16"/>
        <v>9.3519163763066189</v>
      </c>
    </row>
    <row r="253" spans="1:21">
      <c r="A253" s="613">
        <v>24528</v>
      </c>
      <c r="B253" s="613" t="s">
        <v>2155</v>
      </c>
      <c r="E253" s="616" t="s">
        <v>2254</v>
      </c>
      <c r="F253" s="616">
        <v>1</v>
      </c>
      <c r="G253" s="616" t="s">
        <v>2175</v>
      </c>
      <c r="H253" s="616">
        <v>1</v>
      </c>
      <c r="I253" s="616" t="s">
        <v>2176</v>
      </c>
      <c r="J253" s="616" t="s">
        <v>2188</v>
      </c>
      <c r="K253" s="616">
        <v>3</v>
      </c>
      <c r="L253" s="616" t="s">
        <v>2222</v>
      </c>
      <c r="M253" s="617" t="s">
        <v>2190</v>
      </c>
      <c r="N253" s="618">
        <v>1651</v>
      </c>
      <c r="O253" s="618">
        <v>1275</v>
      </c>
      <c r="P253" s="618">
        <v>92</v>
      </c>
      <c r="Q253" s="618">
        <v>199</v>
      </c>
      <c r="R253" s="625">
        <f t="shared" si="13"/>
        <v>100</v>
      </c>
      <c r="S253" s="625">
        <f t="shared" si="14"/>
        <v>77.225923682616596</v>
      </c>
      <c r="T253" s="625">
        <f t="shared" si="15"/>
        <v>5.5723803755299821</v>
      </c>
      <c r="U253" s="625">
        <f t="shared" si="16"/>
        <v>12.053301029678982</v>
      </c>
    </row>
    <row r="254" spans="1:21">
      <c r="A254" s="613">
        <v>24529</v>
      </c>
      <c r="B254" s="613" t="s">
        <v>2155</v>
      </c>
      <c r="E254" s="616" t="s">
        <v>2254</v>
      </c>
      <c r="F254" s="616">
        <v>1</v>
      </c>
      <c r="G254" s="616" t="s">
        <v>2175</v>
      </c>
      <c r="H254" s="616">
        <v>1</v>
      </c>
      <c r="I254" s="616" t="s">
        <v>2176</v>
      </c>
      <c r="J254" s="616" t="s">
        <v>2188</v>
      </c>
      <c r="K254" s="616">
        <v>3</v>
      </c>
      <c r="L254" s="616" t="s">
        <v>2223</v>
      </c>
      <c r="M254" s="617" t="s">
        <v>2190</v>
      </c>
      <c r="N254" s="618">
        <v>567</v>
      </c>
      <c r="O254" s="618">
        <v>423</v>
      </c>
      <c r="P254" s="618">
        <v>105</v>
      </c>
      <c r="Q254" s="618">
        <v>39</v>
      </c>
      <c r="R254" s="625">
        <f t="shared" si="13"/>
        <v>100</v>
      </c>
      <c r="S254" s="625">
        <f t="shared" si="14"/>
        <v>74.603174603174608</v>
      </c>
      <c r="T254" s="625">
        <f t="shared" si="15"/>
        <v>18.518518518518519</v>
      </c>
      <c r="U254" s="625">
        <f t="shared" si="16"/>
        <v>6.8783068783068781</v>
      </c>
    </row>
    <row r="255" spans="1:21">
      <c r="A255" s="613">
        <v>24530</v>
      </c>
      <c r="B255" s="613" t="s">
        <v>2155</v>
      </c>
      <c r="E255" s="616" t="s">
        <v>2254</v>
      </c>
      <c r="F255" s="616">
        <v>1</v>
      </c>
      <c r="G255" s="616" t="s">
        <v>2175</v>
      </c>
      <c r="H255" s="616">
        <v>1</v>
      </c>
      <c r="I255" s="616" t="s">
        <v>2176</v>
      </c>
      <c r="J255" s="616" t="s">
        <v>2188</v>
      </c>
      <c r="K255" s="616">
        <v>3</v>
      </c>
      <c r="L255" s="616" t="s">
        <v>2224</v>
      </c>
      <c r="M255" s="617" t="s">
        <v>2190</v>
      </c>
      <c r="N255" s="618">
        <v>48</v>
      </c>
      <c r="O255" s="618">
        <v>47</v>
      </c>
      <c r="P255" s="621" t="s">
        <v>2260</v>
      </c>
      <c r="Q255" s="618">
        <v>1</v>
      </c>
      <c r="R255" s="625">
        <f t="shared" si="13"/>
        <v>100</v>
      </c>
      <c r="S255" s="625">
        <f t="shared" si="14"/>
        <v>97.916666666666657</v>
      </c>
      <c r="T255" s="625">
        <f t="shared" si="15"/>
        <v>0</v>
      </c>
      <c r="U255" s="625">
        <f t="shared" si="16"/>
        <v>2.083333333333333</v>
      </c>
    </row>
    <row r="256" spans="1:21">
      <c r="A256" s="613">
        <v>24531</v>
      </c>
      <c r="B256" s="613" t="s">
        <v>2155</v>
      </c>
      <c r="E256" s="616" t="s">
        <v>2254</v>
      </c>
      <c r="F256" s="616">
        <v>1</v>
      </c>
      <c r="G256" s="616" t="s">
        <v>2175</v>
      </c>
      <c r="H256" s="616">
        <v>1</v>
      </c>
      <c r="I256" s="616" t="s">
        <v>2176</v>
      </c>
      <c r="J256" s="616" t="s">
        <v>2188</v>
      </c>
      <c r="K256" s="616">
        <v>3</v>
      </c>
      <c r="L256" s="616" t="s">
        <v>2225</v>
      </c>
      <c r="M256" s="617" t="s">
        <v>2190</v>
      </c>
      <c r="N256" s="618">
        <v>984</v>
      </c>
      <c r="O256" s="618">
        <v>491</v>
      </c>
      <c r="P256" s="618">
        <v>336</v>
      </c>
      <c r="Q256" s="618">
        <v>9</v>
      </c>
      <c r="R256" s="625">
        <f t="shared" si="13"/>
        <v>100</v>
      </c>
      <c r="S256" s="625">
        <f t="shared" si="14"/>
        <v>49.898373983739837</v>
      </c>
      <c r="T256" s="625">
        <f t="shared" si="15"/>
        <v>34.146341463414636</v>
      </c>
      <c r="U256" s="625">
        <f t="shared" si="16"/>
        <v>0.91463414634146334</v>
      </c>
    </row>
    <row r="257" spans="1:21">
      <c r="A257" s="613">
        <v>24532</v>
      </c>
      <c r="B257" s="613" t="s">
        <v>2155</v>
      </c>
      <c r="E257" s="616" t="s">
        <v>2254</v>
      </c>
      <c r="F257" s="616">
        <v>1</v>
      </c>
      <c r="G257" s="616" t="s">
        <v>2175</v>
      </c>
      <c r="H257" s="616">
        <v>1</v>
      </c>
      <c r="I257" s="616" t="s">
        <v>2176</v>
      </c>
      <c r="J257" s="616" t="s">
        <v>2188</v>
      </c>
      <c r="K257" s="616">
        <v>3</v>
      </c>
      <c r="L257" s="616" t="s">
        <v>2226</v>
      </c>
      <c r="M257" s="617" t="s">
        <v>2190</v>
      </c>
      <c r="N257" s="618">
        <v>852</v>
      </c>
      <c r="O257" s="618">
        <v>387</v>
      </c>
      <c r="P257" s="618">
        <v>416</v>
      </c>
      <c r="Q257" s="618">
        <v>41</v>
      </c>
      <c r="R257" s="625">
        <f t="shared" si="13"/>
        <v>100</v>
      </c>
      <c r="S257" s="625">
        <f t="shared" si="14"/>
        <v>45.422535211267608</v>
      </c>
      <c r="T257" s="625">
        <f t="shared" si="15"/>
        <v>48.826291079812208</v>
      </c>
      <c r="U257" s="625">
        <f t="shared" si="16"/>
        <v>4.812206572769953</v>
      </c>
    </row>
    <row r="258" spans="1:21">
      <c r="A258" s="613">
        <v>24533</v>
      </c>
      <c r="B258" s="613" t="s">
        <v>2155</v>
      </c>
      <c r="E258" s="616" t="s">
        <v>2254</v>
      </c>
      <c r="F258" s="616">
        <v>1</v>
      </c>
      <c r="G258" s="616" t="s">
        <v>2175</v>
      </c>
      <c r="H258" s="616">
        <v>1</v>
      </c>
      <c r="I258" s="616" t="s">
        <v>2176</v>
      </c>
      <c r="J258" s="616" t="s">
        <v>2188</v>
      </c>
      <c r="K258" s="616">
        <v>3</v>
      </c>
      <c r="L258" s="616" t="s">
        <v>2227</v>
      </c>
      <c r="M258" s="617" t="s">
        <v>2190</v>
      </c>
      <c r="N258" s="618">
        <v>264</v>
      </c>
      <c r="O258" s="618">
        <v>220</v>
      </c>
      <c r="P258" s="621" t="s">
        <v>2260</v>
      </c>
      <c r="Q258" s="618">
        <v>1</v>
      </c>
      <c r="R258" s="625">
        <f t="shared" si="13"/>
        <v>100</v>
      </c>
      <c r="S258" s="625">
        <f t="shared" si="14"/>
        <v>83.333333333333343</v>
      </c>
      <c r="T258" s="625">
        <f t="shared" si="15"/>
        <v>0</v>
      </c>
      <c r="U258" s="625">
        <f t="shared" si="16"/>
        <v>0.37878787878787878</v>
      </c>
    </row>
    <row r="259" spans="1:21">
      <c r="A259" s="613">
        <v>24534</v>
      </c>
      <c r="B259" s="613" t="s">
        <v>2155</v>
      </c>
      <c r="E259" s="616" t="s">
        <v>2254</v>
      </c>
      <c r="F259" s="616">
        <v>1</v>
      </c>
      <c r="G259" s="616" t="s">
        <v>2175</v>
      </c>
      <c r="H259" s="616">
        <v>1</v>
      </c>
      <c r="I259" s="616" t="s">
        <v>2176</v>
      </c>
      <c r="J259" s="616" t="s">
        <v>2188</v>
      </c>
      <c r="K259" s="616">
        <v>2</v>
      </c>
      <c r="L259" s="616" t="s">
        <v>2228</v>
      </c>
      <c r="M259" s="617" t="s">
        <v>2190</v>
      </c>
      <c r="N259" s="618">
        <v>23591</v>
      </c>
      <c r="O259" s="618">
        <v>19787</v>
      </c>
      <c r="P259" s="618">
        <v>1088</v>
      </c>
      <c r="Q259" s="618">
        <v>1614</v>
      </c>
      <c r="R259" s="625">
        <f t="shared" si="13"/>
        <v>100</v>
      </c>
      <c r="S259" s="625">
        <f t="shared" si="14"/>
        <v>83.875206646602521</v>
      </c>
      <c r="T259" s="625">
        <f t="shared" si="15"/>
        <v>4.6119282777330337</v>
      </c>
      <c r="U259" s="625">
        <f t="shared" si="16"/>
        <v>6.8415921325929387</v>
      </c>
    </row>
    <row r="260" spans="1:21">
      <c r="A260" s="613">
        <v>24535</v>
      </c>
      <c r="B260" s="613" t="s">
        <v>2155</v>
      </c>
      <c r="E260" s="616" t="s">
        <v>2254</v>
      </c>
      <c r="F260" s="616">
        <v>1</v>
      </c>
      <c r="G260" s="616" t="s">
        <v>2175</v>
      </c>
      <c r="H260" s="616">
        <v>1</v>
      </c>
      <c r="I260" s="616" t="s">
        <v>2176</v>
      </c>
      <c r="J260" s="616" t="s">
        <v>2188</v>
      </c>
      <c r="K260" s="616">
        <v>3</v>
      </c>
      <c r="L260" s="616" t="s">
        <v>2229</v>
      </c>
      <c r="M260" s="617" t="s">
        <v>2190</v>
      </c>
      <c r="N260" s="618">
        <v>2610</v>
      </c>
      <c r="O260" s="618">
        <v>1934</v>
      </c>
      <c r="P260" s="618">
        <v>240</v>
      </c>
      <c r="Q260" s="618">
        <v>269</v>
      </c>
      <c r="R260" s="625">
        <f t="shared" si="13"/>
        <v>100</v>
      </c>
      <c r="S260" s="625">
        <f t="shared" si="14"/>
        <v>74.099616858237553</v>
      </c>
      <c r="T260" s="625">
        <f t="shared" si="15"/>
        <v>9.1954022988505741</v>
      </c>
      <c r="U260" s="625">
        <f t="shared" si="16"/>
        <v>10.306513409961687</v>
      </c>
    </row>
    <row r="261" spans="1:21">
      <c r="A261" s="613">
        <v>24536</v>
      </c>
      <c r="B261" s="613" t="s">
        <v>2155</v>
      </c>
      <c r="E261" s="616" t="s">
        <v>2254</v>
      </c>
      <c r="F261" s="616">
        <v>1</v>
      </c>
      <c r="G261" s="616" t="s">
        <v>2175</v>
      </c>
      <c r="H261" s="616">
        <v>1</v>
      </c>
      <c r="I261" s="616" t="s">
        <v>2176</v>
      </c>
      <c r="J261" s="616" t="s">
        <v>2188</v>
      </c>
      <c r="K261" s="616">
        <v>3</v>
      </c>
      <c r="L261" s="616" t="s">
        <v>2230</v>
      </c>
      <c r="M261" s="617" t="s">
        <v>2190</v>
      </c>
      <c r="N261" s="618">
        <v>1355</v>
      </c>
      <c r="O261" s="618">
        <v>134</v>
      </c>
      <c r="P261" s="618">
        <v>39</v>
      </c>
      <c r="Q261" s="618">
        <v>453</v>
      </c>
      <c r="R261" s="625">
        <f t="shared" si="13"/>
        <v>100</v>
      </c>
      <c r="S261" s="625">
        <f t="shared" si="14"/>
        <v>9.8892988929889309</v>
      </c>
      <c r="T261" s="625">
        <f t="shared" si="15"/>
        <v>2.878228782287823</v>
      </c>
      <c r="U261" s="625">
        <f t="shared" si="16"/>
        <v>33.431734317343178</v>
      </c>
    </row>
    <row r="262" spans="1:21">
      <c r="A262" s="613">
        <v>24537</v>
      </c>
      <c r="B262" s="613" t="s">
        <v>2155</v>
      </c>
      <c r="E262" s="616" t="s">
        <v>2254</v>
      </c>
      <c r="F262" s="616">
        <v>1</v>
      </c>
      <c r="G262" s="616" t="s">
        <v>2175</v>
      </c>
      <c r="H262" s="616">
        <v>1</v>
      </c>
      <c r="I262" s="616" t="s">
        <v>2176</v>
      </c>
      <c r="J262" s="616" t="s">
        <v>2188</v>
      </c>
      <c r="K262" s="616">
        <v>3</v>
      </c>
      <c r="L262" s="616" t="s">
        <v>2231</v>
      </c>
      <c r="M262" s="617" t="s">
        <v>2190</v>
      </c>
      <c r="N262" s="618">
        <v>1545</v>
      </c>
      <c r="O262" s="618">
        <v>1055</v>
      </c>
      <c r="P262" s="618">
        <v>106</v>
      </c>
      <c r="Q262" s="618">
        <v>179</v>
      </c>
      <c r="R262" s="625">
        <f t="shared" si="13"/>
        <v>100</v>
      </c>
      <c r="S262" s="625">
        <f t="shared" si="14"/>
        <v>68.284789644012946</v>
      </c>
      <c r="T262" s="625">
        <f t="shared" si="15"/>
        <v>6.8608414239482203</v>
      </c>
      <c r="U262" s="625">
        <f t="shared" si="16"/>
        <v>11.585760517799352</v>
      </c>
    </row>
    <row r="263" spans="1:21">
      <c r="A263" s="613">
        <v>24538</v>
      </c>
      <c r="B263" s="613" t="s">
        <v>2155</v>
      </c>
      <c r="E263" s="616" t="s">
        <v>2254</v>
      </c>
      <c r="F263" s="616">
        <v>1</v>
      </c>
      <c r="G263" s="616" t="s">
        <v>2175</v>
      </c>
      <c r="H263" s="616">
        <v>1</v>
      </c>
      <c r="I263" s="616" t="s">
        <v>2176</v>
      </c>
      <c r="J263" s="616" t="s">
        <v>2188</v>
      </c>
      <c r="K263" s="616">
        <v>3</v>
      </c>
      <c r="L263" s="616" t="s">
        <v>2232</v>
      </c>
      <c r="M263" s="617" t="s">
        <v>2190</v>
      </c>
      <c r="N263" s="618">
        <v>18081</v>
      </c>
      <c r="O263" s="618">
        <v>16664</v>
      </c>
      <c r="P263" s="618">
        <v>704</v>
      </c>
      <c r="Q263" s="618">
        <v>714</v>
      </c>
      <c r="R263" s="625">
        <f t="shared" si="13"/>
        <v>100</v>
      </c>
      <c r="S263" s="625">
        <f t="shared" si="14"/>
        <v>92.163044079420388</v>
      </c>
      <c r="T263" s="625">
        <f t="shared" si="15"/>
        <v>3.8935899563077263</v>
      </c>
      <c r="U263" s="625">
        <f t="shared" si="16"/>
        <v>3.9488966318234611</v>
      </c>
    </row>
    <row r="264" spans="1:21">
      <c r="A264" s="613">
        <v>24539</v>
      </c>
      <c r="B264" s="613" t="s">
        <v>2155</v>
      </c>
      <c r="E264" s="616" t="s">
        <v>2254</v>
      </c>
      <c r="F264" s="616">
        <v>1</v>
      </c>
      <c r="G264" s="616" t="s">
        <v>2175</v>
      </c>
      <c r="H264" s="616">
        <v>1</v>
      </c>
      <c r="I264" s="616" t="s">
        <v>2176</v>
      </c>
      <c r="J264" s="616" t="s">
        <v>2188</v>
      </c>
      <c r="K264" s="616">
        <v>2</v>
      </c>
      <c r="L264" s="616" t="s">
        <v>2233</v>
      </c>
      <c r="M264" s="617" t="s">
        <v>2190</v>
      </c>
      <c r="N264" s="618">
        <v>27746</v>
      </c>
      <c r="O264" s="618">
        <v>8502</v>
      </c>
      <c r="P264" s="618">
        <v>1450</v>
      </c>
      <c r="Q264" s="618">
        <v>2095</v>
      </c>
      <c r="R264" s="625">
        <f t="shared" si="13"/>
        <v>100</v>
      </c>
      <c r="S264" s="625">
        <f t="shared" si="14"/>
        <v>30.642254739421897</v>
      </c>
      <c r="T264" s="625">
        <f t="shared" si="15"/>
        <v>5.2259785194262234</v>
      </c>
      <c r="U264" s="625">
        <f t="shared" si="16"/>
        <v>7.5506379297916819</v>
      </c>
    </row>
    <row r="265" spans="1:21">
      <c r="A265" s="613">
        <v>24540</v>
      </c>
      <c r="B265" s="613" t="s">
        <v>2155</v>
      </c>
      <c r="E265" s="616" t="s">
        <v>2254</v>
      </c>
      <c r="F265" s="616">
        <v>1</v>
      </c>
      <c r="G265" s="616" t="s">
        <v>2175</v>
      </c>
      <c r="H265" s="616">
        <v>1</v>
      </c>
      <c r="I265" s="616" t="s">
        <v>2176</v>
      </c>
      <c r="J265" s="616" t="s">
        <v>2188</v>
      </c>
      <c r="K265" s="616">
        <v>3</v>
      </c>
      <c r="L265" s="616" t="s">
        <v>2234</v>
      </c>
      <c r="M265" s="617" t="s">
        <v>2190</v>
      </c>
      <c r="N265" s="618">
        <v>4994</v>
      </c>
      <c r="O265" s="618">
        <v>2777</v>
      </c>
      <c r="P265" s="618">
        <v>635</v>
      </c>
      <c r="Q265" s="618">
        <v>1311</v>
      </c>
      <c r="R265" s="625">
        <f t="shared" si="13"/>
        <v>100</v>
      </c>
      <c r="S265" s="625">
        <f t="shared" si="14"/>
        <v>55.60672807368843</v>
      </c>
      <c r="T265" s="625">
        <f t="shared" si="15"/>
        <v>12.715258309971967</v>
      </c>
      <c r="U265" s="625">
        <f t="shared" si="16"/>
        <v>26.251501802162597</v>
      </c>
    </row>
    <row r="266" spans="1:21">
      <c r="A266" s="613">
        <v>24541</v>
      </c>
      <c r="B266" s="613" t="s">
        <v>2155</v>
      </c>
      <c r="E266" s="616" t="s">
        <v>2254</v>
      </c>
      <c r="F266" s="616">
        <v>1</v>
      </c>
      <c r="G266" s="616" t="s">
        <v>2175</v>
      </c>
      <c r="H266" s="616">
        <v>1</v>
      </c>
      <c r="I266" s="616" t="s">
        <v>2176</v>
      </c>
      <c r="J266" s="616" t="s">
        <v>2188</v>
      </c>
      <c r="K266" s="616">
        <v>3</v>
      </c>
      <c r="L266" s="616" t="s">
        <v>2235</v>
      </c>
      <c r="M266" s="617" t="s">
        <v>2190</v>
      </c>
      <c r="N266" s="618">
        <v>9824</v>
      </c>
      <c r="O266" s="618">
        <v>2745</v>
      </c>
      <c r="P266" s="618">
        <v>686</v>
      </c>
      <c r="Q266" s="618">
        <v>465</v>
      </c>
      <c r="R266" s="625">
        <f t="shared" si="13"/>
        <v>100</v>
      </c>
      <c r="S266" s="625">
        <f t="shared" si="14"/>
        <v>27.941775244299677</v>
      </c>
      <c r="T266" s="625">
        <f t="shared" si="15"/>
        <v>6.9828990228013037</v>
      </c>
      <c r="U266" s="625">
        <f t="shared" si="16"/>
        <v>4.7333061889250816</v>
      </c>
    </row>
    <row r="267" spans="1:21">
      <c r="A267" s="613">
        <v>24542</v>
      </c>
      <c r="B267" s="613" t="s">
        <v>2155</v>
      </c>
      <c r="E267" s="616" t="s">
        <v>2254</v>
      </c>
      <c r="F267" s="616">
        <v>1</v>
      </c>
      <c r="G267" s="616" t="s">
        <v>2175</v>
      </c>
      <c r="H267" s="616">
        <v>1</v>
      </c>
      <c r="I267" s="616" t="s">
        <v>2176</v>
      </c>
      <c r="J267" s="616" t="s">
        <v>2188</v>
      </c>
      <c r="K267" s="616">
        <v>3</v>
      </c>
      <c r="L267" s="616" t="s">
        <v>2236</v>
      </c>
      <c r="M267" s="617" t="s">
        <v>2190</v>
      </c>
      <c r="N267" s="618">
        <v>12927</v>
      </c>
      <c r="O267" s="618">
        <v>2980</v>
      </c>
      <c r="P267" s="618">
        <v>128</v>
      </c>
      <c r="Q267" s="618">
        <v>319</v>
      </c>
      <c r="R267" s="625">
        <f t="shared" ref="R267:R330" si="17">N267/$N267*100</f>
        <v>100</v>
      </c>
      <c r="S267" s="625">
        <f t="shared" ref="S267:S330" si="18">O267/$N267*100</f>
        <v>23.052525721358396</v>
      </c>
      <c r="T267" s="625">
        <f t="shared" ref="T267:T330" si="19">P267/$N267*100</f>
        <v>0.99017560145432049</v>
      </c>
      <c r="U267" s="625">
        <f t="shared" ref="U267:U330" si="20">Q267/$N267*100</f>
        <v>2.4677032567494392</v>
      </c>
    </row>
    <row r="268" spans="1:21">
      <c r="A268" s="613">
        <v>24543</v>
      </c>
      <c r="B268" s="613" t="s">
        <v>2155</v>
      </c>
      <c r="E268" s="616" t="s">
        <v>2254</v>
      </c>
      <c r="F268" s="616">
        <v>1</v>
      </c>
      <c r="G268" s="616" t="s">
        <v>2175</v>
      </c>
      <c r="H268" s="616">
        <v>1</v>
      </c>
      <c r="I268" s="616" t="s">
        <v>2176</v>
      </c>
      <c r="J268" s="616" t="s">
        <v>2188</v>
      </c>
      <c r="K268" s="616">
        <v>2</v>
      </c>
      <c r="L268" s="616" t="s">
        <v>2237</v>
      </c>
      <c r="M268" s="617" t="s">
        <v>2190</v>
      </c>
      <c r="N268" s="618">
        <v>6516</v>
      </c>
      <c r="O268" s="618">
        <v>266</v>
      </c>
      <c r="P268" s="618">
        <v>156</v>
      </c>
      <c r="Q268" s="618">
        <v>188</v>
      </c>
      <c r="R268" s="625">
        <f t="shared" si="17"/>
        <v>100</v>
      </c>
      <c r="S268" s="625">
        <f t="shared" si="18"/>
        <v>4.0822590546347453</v>
      </c>
      <c r="T268" s="625">
        <f t="shared" si="19"/>
        <v>2.3941068139963169</v>
      </c>
      <c r="U268" s="625">
        <f t="shared" si="20"/>
        <v>2.8852056476365866</v>
      </c>
    </row>
    <row r="269" spans="1:21">
      <c r="A269" s="613">
        <v>24544</v>
      </c>
      <c r="B269" s="613" t="s">
        <v>2155</v>
      </c>
      <c r="E269" s="616" t="s">
        <v>2254</v>
      </c>
      <c r="F269" s="616">
        <v>1</v>
      </c>
      <c r="G269" s="616" t="s">
        <v>2175</v>
      </c>
      <c r="H269" s="616">
        <v>1</v>
      </c>
      <c r="I269" s="616" t="s">
        <v>2176</v>
      </c>
      <c r="J269" s="616" t="s">
        <v>2188</v>
      </c>
      <c r="K269" s="616">
        <v>3</v>
      </c>
      <c r="L269" s="616" t="s">
        <v>2238</v>
      </c>
      <c r="M269" s="617" t="s">
        <v>2190</v>
      </c>
      <c r="N269" s="618">
        <v>4629</v>
      </c>
      <c r="O269" s="618">
        <v>78</v>
      </c>
      <c r="P269" s="621" t="s">
        <v>2260</v>
      </c>
      <c r="Q269" s="618">
        <v>187</v>
      </c>
      <c r="R269" s="625">
        <f t="shared" si="17"/>
        <v>100</v>
      </c>
      <c r="S269" s="625">
        <f t="shared" si="18"/>
        <v>1.6850291639662993</v>
      </c>
      <c r="T269" s="625">
        <f t="shared" si="19"/>
        <v>0</v>
      </c>
      <c r="U269" s="625">
        <f t="shared" si="20"/>
        <v>4.0397494059192054</v>
      </c>
    </row>
    <row r="270" spans="1:21">
      <c r="A270" s="613">
        <v>24545</v>
      </c>
      <c r="B270" s="613" t="s">
        <v>2155</v>
      </c>
      <c r="E270" s="616" t="s">
        <v>2254</v>
      </c>
      <c r="F270" s="616">
        <v>1</v>
      </c>
      <c r="G270" s="616" t="s">
        <v>2175</v>
      </c>
      <c r="H270" s="616">
        <v>1</v>
      </c>
      <c r="I270" s="616" t="s">
        <v>2176</v>
      </c>
      <c r="J270" s="616" t="s">
        <v>2188</v>
      </c>
      <c r="K270" s="616">
        <v>3</v>
      </c>
      <c r="L270" s="616" t="s">
        <v>2239</v>
      </c>
      <c r="M270" s="617" t="s">
        <v>2190</v>
      </c>
      <c r="N270" s="618">
        <v>24</v>
      </c>
      <c r="O270" s="621" t="s">
        <v>2260</v>
      </c>
      <c r="P270" s="618">
        <v>22</v>
      </c>
      <c r="Q270" s="618">
        <v>1</v>
      </c>
      <c r="R270" s="625">
        <f t="shared" si="17"/>
        <v>100</v>
      </c>
      <c r="S270" s="625">
        <f t="shared" si="18"/>
        <v>0</v>
      </c>
      <c r="T270" s="625">
        <f t="shared" si="19"/>
        <v>91.666666666666657</v>
      </c>
      <c r="U270" s="625">
        <f t="shared" si="20"/>
        <v>4.1666666666666661</v>
      </c>
    </row>
    <row r="271" spans="1:21">
      <c r="A271" s="613">
        <v>24546</v>
      </c>
      <c r="B271" s="613" t="s">
        <v>2155</v>
      </c>
      <c r="E271" s="616" t="s">
        <v>2254</v>
      </c>
      <c r="F271" s="616">
        <v>1</v>
      </c>
      <c r="G271" s="616" t="s">
        <v>2175</v>
      </c>
      <c r="H271" s="616">
        <v>1</v>
      </c>
      <c r="I271" s="616" t="s">
        <v>2176</v>
      </c>
      <c r="J271" s="616" t="s">
        <v>2188</v>
      </c>
      <c r="K271" s="616">
        <v>3</v>
      </c>
      <c r="L271" s="616" t="s">
        <v>2240</v>
      </c>
      <c r="M271" s="617" t="s">
        <v>2190</v>
      </c>
      <c r="N271" s="618">
        <v>1863</v>
      </c>
      <c r="O271" s="618">
        <v>187</v>
      </c>
      <c r="P271" s="618">
        <v>134</v>
      </c>
      <c r="Q271" s="621" t="s">
        <v>2260</v>
      </c>
      <c r="R271" s="625">
        <f t="shared" si="17"/>
        <v>100</v>
      </c>
      <c r="S271" s="625">
        <f t="shared" si="18"/>
        <v>10.037573805689748</v>
      </c>
      <c r="T271" s="625">
        <f t="shared" si="19"/>
        <v>7.1926999463231347</v>
      </c>
      <c r="U271" s="625">
        <f t="shared" si="20"/>
        <v>0</v>
      </c>
    </row>
    <row r="272" spans="1:21">
      <c r="A272" s="613">
        <v>24547</v>
      </c>
      <c r="B272" s="613" t="s">
        <v>2155</v>
      </c>
      <c r="E272" s="616" t="s">
        <v>2254</v>
      </c>
      <c r="F272" s="616">
        <v>1</v>
      </c>
      <c r="G272" s="616" t="s">
        <v>2175</v>
      </c>
      <c r="H272" s="616">
        <v>1</v>
      </c>
      <c r="I272" s="616" t="s">
        <v>2176</v>
      </c>
      <c r="J272" s="616" t="s">
        <v>2188</v>
      </c>
      <c r="K272" s="616">
        <v>2</v>
      </c>
      <c r="L272" s="616" t="s">
        <v>2241</v>
      </c>
      <c r="M272" s="617" t="s">
        <v>2190</v>
      </c>
      <c r="N272" s="618">
        <v>21624</v>
      </c>
      <c r="O272" s="618">
        <v>8692</v>
      </c>
      <c r="P272" s="618">
        <v>2647</v>
      </c>
      <c r="Q272" s="618">
        <v>1969</v>
      </c>
      <c r="R272" s="625">
        <f t="shared" si="17"/>
        <v>100</v>
      </c>
      <c r="S272" s="625">
        <f t="shared" si="18"/>
        <v>40.196078431372548</v>
      </c>
      <c r="T272" s="625">
        <f t="shared" si="19"/>
        <v>12.241028486866444</v>
      </c>
      <c r="U272" s="625">
        <f t="shared" si="20"/>
        <v>9.1056233814280443</v>
      </c>
    </row>
    <row r="273" spans="1:21">
      <c r="A273" s="613">
        <v>24548</v>
      </c>
      <c r="B273" s="613" t="s">
        <v>2155</v>
      </c>
      <c r="E273" s="616" t="s">
        <v>2254</v>
      </c>
      <c r="F273" s="616">
        <v>1</v>
      </c>
      <c r="G273" s="616" t="s">
        <v>2175</v>
      </c>
      <c r="H273" s="616">
        <v>1</v>
      </c>
      <c r="I273" s="616" t="s">
        <v>2176</v>
      </c>
      <c r="J273" s="616" t="s">
        <v>2188</v>
      </c>
      <c r="K273" s="616">
        <v>3</v>
      </c>
      <c r="L273" s="616" t="s">
        <v>2242</v>
      </c>
      <c r="M273" s="617" t="s">
        <v>2190</v>
      </c>
      <c r="N273" s="618">
        <v>1018</v>
      </c>
      <c r="O273" s="618">
        <v>546</v>
      </c>
      <c r="P273" s="618">
        <v>122</v>
      </c>
      <c r="Q273" s="618">
        <v>201</v>
      </c>
      <c r="R273" s="625">
        <f t="shared" si="17"/>
        <v>100</v>
      </c>
      <c r="S273" s="625">
        <f t="shared" si="18"/>
        <v>53.63457760314342</v>
      </c>
      <c r="T273" s="625">
        <f t="shared" si="19"/>
        <v>11.984282907662083</v>
      </c>
      <c r="U273" s="625">
        <f t="shared" si="20"/>
        <v>19.744597249508843</v>
      </c>
    </row>
    <row r="274" spans="1:21">
      <c r="A274" s="613">
        <v>24549</v>
      </c>
      <c r="B274" s="613" t="s">
        <v>2155</v>
      </c>
      <c r="E274" s="616" t="s">
        <v>2254</v>
      </c>
      <c r="F274" s="616">
        <v>1</v>
      </c>
      <c r="G274" s="616" t="s">
        <v>2175</v>
      </c>
      <c r="H274" s="616">
        <v>1</v>
      </c>
      <c r="I274" s="616" t="s">
        <v>2176</v>
      </c>
      <c r="J274" s="616" t="s">
        <v>2188</v>
      </c>
      <c r="K274" s="616">
        <v>3</v>
      </c>
      <c r="L274" s="616" t="s">
        <v>2243</v>
      </c>
      <c r="M274" s="617" t="s">
        <v>2190</v>
      </c>
      <c r="N274" s="618">
        <v>4085</v>
      </c>
      <c r="O274" s="618">
        <v>2480</v>
      </c>
      <c r="P274" s="618">
        <v>740</v>
      </c>
      <c r="Q274" s="618">
        <v>205</v>
      </c>
      <c r="R274" s="625">
        <f t="shared" si="17"/>
        <v>100</v>
      </c>
      <c r="S274" s="625">
        <f t="shared" si="18"/>
        <v>60.709914320685435</v>
      </c>
      <c r="T274" s="625">
        <f t="shared" si="19"/>
        <v>18.115055079559365</v>
      </c>
      <c r="U274" s="625">
        <f t="shared" si="20"/>
        <v>5.0183598531211748</v>
      </c>
    </row>
    <row r="275" spans="1:21">
      <c r="A275" s="613">
        <v>24550</v>
      </c>
      <c r="B275" s="613" t="s">
        <v>2155</v>
      </c>
      <c r="E275" s="616" t="s">
        <v>2254</v>
      </c>
      <c r="F275" s="616">
        <v>1</v>
      </c>
      <c r="G275" s="616" t="s">
        <v>2175</v>
      </c>
      <c r="H275" s="616">
        <v>1</v>
      </c>
      <c r="I275" s="616" t="s">
        <v>2176</v>
      </c>
      <c r="J275" s="616" t="s">
        <v>2188</v>
      </c>
      <c r="K275" s="616">
        <v>3</v>
      </c>
      <c r="L275" s="616" t="s">
        <v>2244</v>
      </c>
      <c r="M275" s="617" t="s">
        <v>2190</v>
      </c>
      <c r="N275" s="618">
        <v>3624</v>
      </c>
      <c r="O275" s="618">
        <v>1441</v>
      </c>
      <c r="P275" s="618">
        <v>140</v>
      </c>
      <c r="Q275" s="618">
        <v>152</v>
      </c>
      <c r="R275" s="625">
        <f t="shared" si="17"/>
        <v>100</v>
      </c>
      <c r="S275" s="625">
        <f t="shared" si="18"/>
        <v>39.762693156732894</v>
      </c>
      <c r="T275" s="625">
        <f t="shared" si="19"/>
        <v>3.8631346578366448</v>
      </c>
      <c r="U275" s="625">
        <f t="shared" si="20"/>
        <v>4.1942604856512142</v>
      </c>
    </row>
    <row r="276" spans="1:21">
      <c r="A276" s="613">
        <v>24551</v>
      </c>
      <c r="B276" s="613" t="s">
        <v>2155</v>
      </c>
      <c r="E276" s="616" t="s">
        <v>2254</v>
      </c>
      <c r="F276" s="616">
        <v>1</v>
      </c>
      <c r="G276" s="616" t="s">
        <v>2175</v>
      </c>
      <c r="H276" s="616">
        <v>1</v>
      </c>
      <c r="I276" s="616" t="s">
        <v>2176</v>
      </c>
      <c r="J276" s="616" t="s">
        <v>2188</v>
      </c>
      <c r="K276" s="616">
        <v>3</v>
      </c>
      <c r="L276" s="616" t="s">
        <v>2245</v>
      </c>
      <c r="M276" s="617" t="s">
        <v>2190</v>
      </c>
      <c r="N276" s="618">
        <v>12897</v>
      </c>
      <c r="O276" s="618">
        <v>4225</v>
      </c>
      <c r="P276" s="618">
        <v>1646</v>
      </c>
      <c r="Q276" s="618">
        <v>1410</v>
      </c>
      <c r="R276" s="625">
        <f t="shared" si="17"/>
        <v>100</v>
      </c>
      <c r="S276" s="625">
        <f t="shared" si="18"/>
        <v>32.759556486004499</v>
      </c>
      <c r="T276" s="625">
        <f t="shared" si="19"/>
        <v>12.762657982476544</v>
      </c>
      <c r="U276" s="625">
        <f t="shared" si="20"/>
        <v>10.932775063968364</v>
      </c>
    </row>
    <row r="277" spans="1:21">
      <c r="A277" s="613">
        <v>24552</v>
      </c>
      <c r="B277" s="613" t="s">
        <v>2155</v>
      </c>
      <c r="E277" s="616" t="s">
        <v>2254</v>
      </c>
      <c r="F277" s="616">
        <v>1</v>
      </c>
      <c r="G277" s="616" t="s">
        <v>2175</v>
      </c>
      <c r="H277" s="616">
        <v>1</v>
      </c>
      <c r="I277" s="616" t="s">
        <v>2176</v>
      </c>
      <c r="J277" s="616" t="s">
        <v>2188</v>
      </c>
      <c r="K277" s="616">
        <v>2</v>
      </c>
      <c r="L277" s="616" t="s">
        <v>2246</v>
      </c>
      <c r="M277" s="617" t="s">
        <v>2190</v>
      </c>
      <c r="N277" s="618">
        <v>38471</v>
      </c>
      <c r="O277" s="618">
        <v>9927</v>
      </c>
      <c r="P277" s="618">
        <v>1318</v>
      </c>
      <c r="Q277" s="618">
        <v>1072</v>
      </c>
      <c r="R277" s="625">
        <f t="shared" si="17"/>
        <v>100</v>
      </c>
      <c r="S277" s="625">
        <f t="shared" si="18"/>
        <v>25.803852252345923</v>
      </c>
      <c r="T277" s="625">
        <f t="shared" si="19"/>
        <v>3.4259572145252273</v>
      </c>
      <c r="U277" s="625">
        <f t="shared" si="20"/>
        <v>2.7865145174287123</v>
      </c>
    </row>
    <row r="278" spans="1:21">
      <c r="A278" s="613">
        <v>24553</v>
      </c>
      <c r="B278" s="613" t="s">
        <v>2155</v>
      </c>
      <c r="E278" s="616" t="s">
        <v>2254</v>
      </c>
      <c r="F278" s="616">
        <v>1</v>
      </c>
      <c r="G278" s="616" t="s">
        <v>2175</v>
      </c>
      <c r="H278" s="616">
        <v>1</v>
      </c>
      <c r="I278" s="616" t="s">
        <v>2176</v>
      </c>
      <c r="J278" s="616" t="s">
        <v>2188</v>
      </c>
      <c r="K278" s="616">
        <v>3</v>
      </c>
      <c r="L278" s="616" t="s">
        <v>2247</v>
      </c>
      <c r="M278" s="617" t="s">
        <v>2190</v>
      </c>
      <c r="N278" s="618">
        <v>18860</v>
      </c>
      <c r="O278" s="618">
        <v>9894</v>
      </c>
      <c r="P278" s="618">
        <v>1318</v>
      </c>
      <c r="Q278" s="618">
        <v>1056</v>
      </c>
      <c r="R278" s="625">
        <f t="shared" si="17"/>
        <v>100</v>
      </c>
      <c r="S278" s="625">
        <f t="shared" si="18"/>
        <v>52.460233297985148</v>
      </c>
      <c r="T278" s="625">
        <f t="shared" si="19"/>
        <v>6.9883351007423116</v>
      </c>
      <c r="U278" s="625">
        <f t="shared" si="20"/>
        <v>5.5991516436903499</v>
      </c>
    </row>
    <row r="279" spans="1:21">
      <c r="A279" s="613">
        <v>24554</v>
      </c>
      <c r="B279" s="613" t="s">
        <v>2155</v>
      </c>
      <c r="E279" s="616" t="s">
        <v>2254</v>
      </c>
      <c r="F279" s="616">
        <v>1</v>
      </c>
      <c r="G279" s="616" t="s">
        <v>2175</v>
      </c>
      <c r="H279" s="616">
        <v>1</v>
      </c>
      <c r="I279" s="616" t="s">
        <v>2176</v>
      </c>
      <c r="J279" s="616" t="s">
        <v>2188</v>
      </c>
      <c r="K279" s="616">
        <v>3</v>
      </c>
      <c r="L279" s="616" t="s">
        <v>2248</v>
      </c>
      <c r="M279" s="617" t="s">
        <v>2190</v>
      </c>
      <c r="N279" s="618">
        <v>6283</v>
      </c>
      <c r="O279" s="621" t="s">
        <v>2260</v>
      </c>
      <c r="P279" s="621" t="s">
        <v>2260</v>
      </c>
      <c r="Q279" s="621" t="s">
        <v>2260</v>
      </c>
      <c r="R279" s="625">
        <f t="shared" si="17"/>
        <v>100</v>
      </c>
      <c r="S279" s="625">
        <f t="shared" si="18"/>
        <v>0</v>
      </c>
      <c r="T279" s="625">
        <f t="shared" si="19"/>
        <v>0</v>
      </c>
      <c r="U279" s="625">
        <f t="shared" si="20"/>
        <v>0</v>
      </c>
    </row>
    <row r="280" spans="1:21">
      <c r="A280" s="613">
        <v>24555</v>
      </c>
      <c r="B280" s="613" t="s">
        <v>2155</v>
      </c>
      <c r="E280" s="616" t="s">
        <v>2254</v>
      </c>
      <c r="F280" s="616">
        <v>1</v>
      </c>
      <c r="G280" s="616" t="s">
        <v>2175</v>
      </c>
      <c r="H280" s="616">
        <v>1</v>
      </c>
      <c r="I280" s="616" t="s">
        <v>2176</v>
      </c>
      <c r="J280" s="616" t="s">
        <v>2188</v>
      </c>
      <c r="K280" s="616">
        <v>3</v>
      </c>
      <c r="L280" s="616" t="s">
        <v>2249</v>
      </c>
      <c r="M280" s="617" t="s">
        <v>2190</v>
      </c>
      <c r="N280" s="618">
        <v>11837</v>
      </c>
      <c r="O280" s="621" t="s">
        <v>2260</v>
      </c>
      <c r="P280" s="621" t="s">
        <v>2260</v>
      </c>
      <c r="Q280" s="621" t="s">
        <v>2260</v>
      </c>
      <c r="R280" s="625">
        <f t="shared" si="17"/>
        <v>100</v>
      </c>
      <c r="S280" s="625">
        <f t="shared" si="18"/>
        <v>0</v>
      </c>
      <c r="T280" s="625">
        <f t="shared" si="19"/>
        <v>0</v>
      </c>
      <c r="U280" s="625">
        <f t="shared" si="20"/>
        <v>0</v>
      </c>
    </row>
    <row r="281" spans="1:21">
      <c r="A281" s="613">
        <v>24556</v>
      </c>
      <c r="B281" s="613" t="s">
        <v>2155</v>
      </c>
      <c r="E281" s="616" t="s">
        <v>2254</v>
      </c>
      <c r="F281" s="616">
        <v>1</v>
      </c>
      <c r="G281" s="616" t="s">
        <v>2175</v>
      </c>
      <c r="H281" s="616">
        <v>1</v>
      </c>
      <c r="I281" s="616" t="s">
        <v>2176</v>
      </c>
      <c r="J281" s="616" t="s">
        <v>2188</v>
      </c>
      <c r="K281" s="616">
        <v>3</v>
      </c>
      <c r="L281" s="616" t="s">
        <v>2250</v>
      </c>
      <c r="M281" s="617" t="s">
        <v>2190</v>
      </c>
      <c r="N281" s="618">
        <v>1491</v>
      </c>
      <c r="O281" s="618">
        <v>32</v>
      </c>
      <c r="P281" s="621" t="s">
        <v>2260</v>
      </c>
      <c r="Q281" s="618">
        <v>15</v>
      </c>
      <c r="R281" s="625">
        <f t="shared" si="17"/>
        <v>100</v>
      </c>
      <c r="S281" s="625">
        <f t="shared" si="18"/>
        <v>2.1462105969148224</v>
      </c>
      <c r="T281" s="625">
        <f t="shared" si="19"/>
        <v>0</v>
      </c>
      <c r="U281" s="625">
        <f t="shared" si="20"/>
        <v>1.0060362173038229</v>
      </c>
    </row>
    <row r="282" spans="1:21" hidden="1">
      <c r="A282" s="613">
        <v>25305</v>
      </c>
      <c r="B282" s="613" t="s">
        <v>2155</v>
      </c>
      <c r="E282" s="616" t="s">
        <v>2254</v>
      </c>
      <c r="F282" s="616">
        <v>1</v>
      </c>
      <c r="G282" s="616" t="s">
        <v>2251</v>
      </c>
      <c r="H282" s="616">
        <v>1</v>
      </c>
      <c r="I282" s="616" t="s">
        <v>2176</v>
      </c>
      <c r="J282" s="616" t="s">
        <v>2177</v>
      </c>
      <c r="K282" s="616">
        <v>1</v>
      </c>
      <c r="L282" s="616" t="s">
        <v>2178</v>
      </c>
      <c r="M282" s="617"/>
      <c r="N282" s="618">
        <v>130</v>
      </c>
      <c r="O282" s="618">
        <v>130</v>
      </c>
      <c r="P282" s="618">
        <v>130</v>
      </c>
      <c r="Q282" s="618">
        <v>130</v>
      </c>
      <c r="R282" s="625">
        <f t="shared" si="17"/>
        <v>100</v>
      </c>
      <c r="S282" s="625">
        <f t="shared" si="18"/>
        <v>100</v>
      </c>
      <c r="T282" s="625">
        <f t="shared" si="19"/>
        <v>100</v>
      </c>
      <c r="U282" s="625">
        <f t="shared" si="20"/>
        <v>100</v>
      </c>
    </row>
    <row r="283" spans="1:21" hidden="1">
      <c r="A283" s="613">
        <v>25306</v>
      </c>
      <c r="B283" s="613" t="s">
        <v>2155</v>
      </c>
      <c r="E283" s="616" t="s">
        <v>2254</v>
      </c>
      <c r="F283" s="616">
        <v>1</v>
      </c>
      <c r="G283" s="616" t="s">
        <v>2251</v>
      </c>
      <c r="H283" s="616">
        <v>1</v>
      </c>
      <c r="I283" s="616" t="s">
        <v>2176</v>
      </c>
      <c r="J283" s="616" t="s">
        <v>2179</v>
      </c>
      <c r="K283" s="616">
        <v>1</v>
      </c>
      <c r="L283" s="616" t="s">
        <v>2178</v>
      </c>
      <c r="M283" s="617"/>
      <c r="N283" s="618">
        <v>264482</v>
      </c>
      <c r="O283" s="618">
        <v>264482</v>
      </c>
      <c r="P283" s="618">
        <v>264482</v>
      </c>
      <c r="Q283" s="618">
        <v>264482</v>
      </c>
      <c r="R283" s="625">
        <f t="shared" si="17"/>
        <v>100</v>
      </c>
      <c r="S283" s="625">
        <f t="shared" si="18"/>
        <v>100</v>
      </c>
      <c r="T283" s="625">
        <f t="shared" si="19"/>
        <v>100</v>
      </c>
      <c r="U283" s="625">
        <f t="shared" si="20"/>
        <v>100</v>
      </c>
    </row>
    <row r="284" spans="1:21" hidden="1">
      <c r="A284" s="613">
        <v>25307</v>
      </c>
      <c r="B284" s="613" t="s">
        <v>2155</v>
      </c>
      <c r="E284" s="616" t="s">
        <v>2254</v>
      </c>
      <c r="F284" s="616">
        <v>1</v>
      </c>
      <c r="G284" s="616" t="s">
        <v>2251</v>
      </c>
      <c r="H284" s="616">
        <v>1</v>
      </c>
      <c r="I284" s="616" t="s">
        <v>2176</v>
      </c>
      <c r="J284" s="616" t="s">
        <v>2180</v>
      </c>
      <c r="K284" s="616">
        <v>1</v>
      </c>
      <c r="L284" s="616" t="s">
        <v>2181</v>
      </c>
      <c r="M284" s="617" t="s">
        <v>2182</v>
      </c>
      <c r="N284" s="619">
        <v>2.84</v>
      </c>
      <c r="O284" s="619">
        <v>2.84</v>
      </c>
      <c r="P284" s="619">
        <v>2.84</v>
      </c>
      <c r="Q284" s="619">
        <v>2.84</v>
      </c>
      <c r="R284" s="625">
        <f t="shared" si="17"/>
        <v>100</v>
      </c>
      <c r="S284" s="625">
        <f t="shared" si="18"/>
        <v>100</v>
      </c>
      <c r="T284" s="625">
        <f t="shared" si="19"/>
        <v>100</v>
      </c>
      <c r="U284" s="625">
        <f t="shared" si="20"/>
        <v>100</v>
      </c>
    </row>
    <row r="285" spans="1:21" hidden="1">
      <c r="A285" s="613">
        <v>25308</v>
      </c>
      <c r="B285" s="613" t="s">
        <v>2155</v>
      </c>
      <c r="E285" s="616" t="s">
        <v>2254</v>
      </c>
      <c r="F285" s="616">
        <v>1</v>
      </c>
      <c r="G285" s="616" t="s">
        <v>2251</v>
      </c>
      <c r="H285" s="616">
        <v>1</v>
      </c>
      <c r="I285" s="616" t="s">
        <v>2176</v>
      </c>
      <c r="J285" s="616" t="s">
        <v>2183</v>
      </c>
      <c r="K285" s="616">
        <v>1</v>
      </c>
      <c r="L285" s="616" t="s">
        <v>2181</v>
      </c>
      <c r="M285" s="617" t="s">
        <v>2182</v>
      </c>
      <c r="N285" s="619">
        <v>0.52</v>
      </c>
      <c r="O285" s="619">
        <v>0.52</v>
      </c>
      <c r="P285" s="619">
        <v>0.52</v>
      </c>
      <c r="Q285" s="619">
        <v>0.52</v>
      </c>
      <c r="R285" s="625">
        <f t="shared" si="17"/>
        <v>100</v>
      </c>
      <c r="S285" s="625">
        <f t="shared" si="18"/>
        <v>100</v>
      </c>
      <c r="T285" s="625">
        <f t="shared" si="19"/>
        <v>100</v>
      </c>
      <c r="U285" s="625">
        <f t="shared" si="20"/>
        <v>100</v>
      </c>
    </row>
    <row r="286" spans="1:21" hidden="1">
      <c r="A286" s="613">
        <v>25309</v>
      </c>
      <c r="B286" s="613" t="s">
        <v>2155</v>
      </c>
      <c r="E286" s="616" t="s">
        <v>2254</v>
      </c>
      <c r="F286" s="616">
        <v>1</v>
      </c>
      <c r="G286" s="616" t="s">
        <v>2251</v>
      </c>
      <c r="H286" s="616">
        <v>1</v>
      </c>
      <c r="I286" s="616" t="s">
        <v>2176</v>
      </c>
      <c r="J286" s="616" t="s">
        <v>2184</v>
      </c>
      <c r="K286" s="616">
        <v>1</v>
      </c>
      <c r="L286" s="616" t="s">
        <v>2181</v>
      </c>
      <c r="M286" s="617" t="s">
        <v>2182</v>
      </c>
      <c r="N286" s="619">
        <v>0.73</v>
      </c>
      <c r="O286" s="619">
        <v>0.73</v>
      </c>
      <c r="P286" s="619">
        <v>0.73</v>
      </c>
      <c r="Q286" s="619">
        <v>0.73</v>
      </c>
      <c r="R286" s="625">
        <f t="shared" si="17"/>
        <v>100</v>
      </c>
      <c r="S286" s="625">
        <f t="shared" si="18"/>
        <v>100</v>
      </c>
      <c r="T286" s="625">
        <f t="shared" si="19"/>
        <v>100</v>
      </c>
      <c r="U286" s="625">
        <f t="shared" si="20"/>
        <v>100</v>
      </c>
    </row>
    <row r="287" spans="1:21" hidden="1">
      <c r="A287" s="613">
        <v>25310</v>
      </c>
      <c r="B287" s="613" t="s">
        <v>2155</v>
      </c>
      <c r="E287" s="616" t="s">
        <v>2254</v>
      </c>
      <c r="F287" s="616">
        <v>1</v>
      </c>
      <c r="G287" s="616" t="s">
        <v>2251</v>
      </c>
      <c r="H287" s="616">
        <v>1</v>
      </c>
      <c r="I287" s="616" t="s">
        <v>2176</v>
      </c>
      <c r="J287" s="616" t="s">
        <v>2185</v>
      </c>
      <c r="K287" s="616">
        <v>1</v>
      </c>
      <c r="L287" s="616" t="s">
        <v>2181</v>
      </c>
      <c r="M287" s="617" t="s">
        <v>2182</v>
      </c>
      <c r="N287" s="619">
        <v>1.23</v>
      </c>
      <c r="O287" s="619">
        <v>1.23</v>
      </c>
      <c r="P287" s="619">
        <v>1.23</v>
      </c>
      <c r="Q287" s="619">
        <v>1.23</v>
      </c>
      <c r="R287" s="625">
        <f t="shared" si="17"/>
        <v>100</v>
      </c>
      <c r="S287" s="625">
        <f t="shared" si="18"/>
        <v>100</v>
      </c>
      <c r="T287" s="625">
        <f t="shared" si="19"/>
        <v>100</v>
      </c>
      <c r="U287" s="625">
        <f t="shared" si="20"/>
        <v>100</v>
      </c>
    </row>
    <row r="288" spans="1:21" hidden="1">
      <c r="A288" s="613">
        <v>25311</v>
      </c>
      <c r="B288" s="613" t="s">
        <v>2155</v>
      </c>
      <c r="E288" s="616" t="s">
        <v>2254</v>
      </c>
      <c r="F288" s="616">
        <v>1</v>
      </c>
      <c r="G288" s="616" t="s">
        <v>2251</v>
      </c>
      <c r="H288" s="616">
        <v>1</v>
      </c>
      <c r="I288" s="616" t="s">
        <v>2176</v>
      </c>
      <c r="J288" s="616" t="s">
        <v>2186</v>
      </c>
      <c r="K288" s="616">
        <v>1</v>
      </c>
      <c r="L288" s="616" t="s">
        <v>2181</v>
      </c>
      <c r="M288" s="617" t="s">
        <v>2187</v>
      </c>
      <c r="N288" s="620">
        <v>57.6</v>
      </c>
      <c r="O288" s="620">
        <v>57.6</v>
      </c>
      <c r="P288" s="620">
        <v>57.6</v>
      </c>
      <c r="Q288" s="620">
        <v>57.6</v>
      </c>
      <c r="R288" s="625">
        <f t="shared" si="17"/>
        <v>100</v>
      </c>
      <c r="S288" s="625">
        <f t="shared" si="18"/>
        <v>100</v>
      </c>
      <c r="T288" s="625">
        <f t="shared" si="19"/>
        <v>100</v>
      </c>
      <c r="U288" s="625">
        <f t="shared" si="20"/>
        <v>100</v>
      </c>
    </row>
    <row r="289" spans="1:21" hidden="1">
      <c r="A289" s="613">
        <v>25312</v>
      </c>
      <c r="B289" s="613" t="s">
        <v>2155</v>
      </c>
      <c r="E289" s="616" t="s">
        <v>2254</v>
      </c>
      <c r="F289" s="616">
        <v>1</v>
      </c>
      <c r="G289" s="616" t="s">
        <v>2251</v>
      </c>
      <c r="H289" s="616">
        <v>1</v>
      </c>
      <c r="I289" s="616" t="s">
        <v>2176</v>
      </c>
      <c r="J289" s="616" t="s">
        <v>2188</v>
      </c>
      <c r="K289" s="616">
        <v>1</v>
      </c>
      <c r="L289" s="616" t="s">
        <v>2189</v>
      </c>
      <c r="M289" s="617" t="s">
        <v>2190</v>
      </c>
      <c r="N289" s="618">
        <v>272045</v>
      </c>
      <c r="O289" s="618">
        <v>115506</v>
      </c>
      <c r="P289" s="618">
        <v>23207</v>
      </c>
      <c r="Q289" s="618">
        <v>18036</v>
      </c>
      <c r="R289" s="625">
        <f t="shared" si="17"/>
        <v>100</v>
      </c>
      <c r="S289" s="625">
        <f t="shared" si="18"/>
        <v>42.458416806043118</v>
      </c>
      <c r="T289" s="625">
        <f t="shared" si="19"/>
        <v>8.5305739859214462</v>
      </c>
      <c r="U289" s="625">
        <f t="shared" si="20"/>
        <v>6.6297855134260866</v>
      </c>
    </row>
    <row r="290" spans="1:21" hidden="1">
      <c r="A290" s="613">
        <v>25313</v>
      </c>
      <c r="B290" s="613" t="s">
        <v>2155</v>
      </c>
      <c r="E290" s="616" t="s">
        <v>2254</v>
      </c>
      <c r="F290" s="616">
        <v>1</v>
      </c>
      <c r="G290" s="616" t="s">
        <v>2251</v>
      </c>
      <c r="H290" s="616">
        <v>1</v>
      </c>
      <c r="I290" s="616" t="s">
        <v>2176</v>
      </c>
      <c r="J290" s="616" t="s">
        <v>2188</v>
      </c>
      <c r="K290" s="616">
        <v>2</v>
      </c>
      <c r="L290" s="616" t="s">
        <v>2191</v>
      </c>
      <c r="M290" s="617" t="s">
        <v>2190</v>
      </c>
      <c r="N290" s="618">
        <v>79815</v>
      </c>
      <c r="O290" s="618">
        <v>57828</v>
      </c>
      <c r="P290" s="618">
        <v>10823</v>
      </c>
      <c r="Q290" s="618">
        <v>8207</v>
      </c>
      <c r="R290" s="625">
        <f t="shared" si="17"/>
        <v>100</v>
      </c>
      <c r="S290" s="625">
        <f t="shared" si="18"/>
        <v>72.452546513813203</v>
      </c>
      <c r="T290" s="625">
        <f t="shared" si="19"/>
        <v>13.560107749169955</v>
      </c>
      <c r="U290" s="625">
        <f t="shared" si="20"/>
        <v>10.28252834680198</v>
      </c>
    </row>
    <row r="291" spans="1:21" hidden="1">
      <c r="A291" s="613">
        <v>25314</v>
      </c>
      <c r="B291" s="613" t="s">
        <v>2155</v>
      </c>
      <c r="E291" s="616" t="s">
        <v>2254</v>
      </c>
      <c r="F291" s="616">
        <v>1</v>
      </c>
      <c r="G291" s="616" t="s">
        <v>2251</v>
      </c>
      <c r="H291" s="616">
        <v>1</v>
      </c>
      <c r="I291" s="616" t="s">
        <v>2176</v>
      </c>
      <c r="J291" s="616" t="s">
        <v>2188</v>
      </c>
      <c r="K291" s="616">
        <v>3</v>
      </c>
      <c r="L291" s="616" t="s">
        <v>2192</v>
      </c>
      <c r="M291" s="617" t="s">
        <v>2190</v>
      </c>
      <c r="N291" s="618">
        <v>6586</v>
      </c>
      <c r="O291" s="618">
        <v>5442</v>
      </c>
      <c r="P291" s="618">
        <v>742</v>
      </c>
      <c r="Q291" s="618">
        <v>318</v>
      </c>
      <c r="R291" s="625">
        <f t="shared" si="17"/>
        <v>100</v>
      </c>
      <c r="S291" s="625">
        <f t="shared" si="18"/>
        <v>82.62982083206802</v>
      </c>
      <c r="T291" s="625">
        <f t="shared" si="19"/>
        <v>11.266322502277557</v>
      </c>
      <c r="U291" s="625">
        <f t="shared" si="20"/>
        <v>4.8284239295475251</v>
      </c>
    </row>
    <row r="292" spans="1:21" hidden="1">
      <c r="A292" s="613">
        <v>25315</v>
      </c>
      <c r="B292" s="613" t="s">
        <v>2155</v>
      </c>
      <c r="E292" s="616" t="s">
        <v>2254</v>
      </c>
      <c r="F292" s="616">
        <v>1</v>
      </c>
      <c r="G292" s="616" t="s">
        <v>2251</v>
      </c>
      <c r="H292" s="616">
        <v>1</v>
      </c>
      <c r="I292" s="616" t="s">
        <v>2176</v>
      </c>
      <c r="J292" s="616" t="s">
        <v>2188</v>
      </c>
      <c r="K292" s="616">
        <v>3</v>
      </c>
      <c r="L292" s="616" t="s">
        <v>2193</v>
      </c>
      <c r="M292" s="617" t="s">
        <v>2190</v>
      </c>
      <c r="N292" s="618">
        <v>6264</v>
      </c>
      <c r="O292" s="618">
        <v>4657</v>
      </c>
      <c r="P292" s="618">
        <v>945</v>
      </c>
      <c r="Q292" s="618">
        <v>346</v>
      </c>
      <c r="R292" s="625">
        <f t="shared" si="17"/>
        <v>100</v>
      </c>
      <c r="S292" s="625">
        <f t="shared" si="18"/>
        <v>74.345466155810982</v>
      </c>
      <c r="T292" s="625">
        <f t="shared" si="19"/>
        <v>15.086206896551724</v>
      </c>
      <c r="U292" s="625">
        <f t="shared" si="20"/>
        <v>5.5236270753512136</v>
      </c>
    </row>
    <row r="293" spans="1:21" hidden="1">
      <c r="A293" s="613">
        <v>25316</v>
      </c>
      <c r="B293" s="613" t="s">
        <v>2155</v>
      </c>
      <c r="E293" s="616" t="s">
        <v>2254</v>
      </c>
      <c r="F293" s="616">
        <v>1</v>
      </c>
      <c r="G293" s="616" t="s">
        <v>2251</v>
      </c>
      <c r="H293" s="616">
        <v>1</v>
      </c>
      <c r="I293" s="616" t="s">
        <v>2176</v>
      </c>
      <c r="J293" s="616" t="s">
        <v>2188</v>
      </c>
      <c r="K293" s="616">
        <v>3</v>
      </c>
      <c r="L293" s="616" t="s">
        <v>2194</v>
      </c>
      <c r="M293" s="617" t="s">
        <v>2190</v>
      </c>
      <c r="N293" s="618">
        <v>7794</v>
      </c>
      <c r="O293" s="618">
        <v>6517</v>
      </c>
      <c r="P293" s="618">
        <v>1001</v>
      </c>
      <c r="Q293" s="618">
        <v>59</v>
      </c>
      <c r="R293" s="625">
        <f t="shared" si="17"/>
        <v>100</v>
      </c>
      <c r="S293" s="625">
        <f t="shared" si="18"/>
        <v>83.615601744931993</v>
      </c>
      <c r="T293" s="625">
        <f t="shared" si="19"/>
        <v>12.843212727739287</v>
      </c>
      <c r="U293" s="625">
        <f t="shared" si="20"/>
        <v>0.75699255837823964</v>
      </c>
    </row>
    <row r="294" spans="1:21" hidden="1">
      <c r="A294" s="613">
        <v>25317</v>
      </c>
      <c r="B294" s="613" t="s">
        <v>2155</v>
      </c>
      <c r="E294" s="616" t="s">
        <v>2254</v>
      </c>
      <c r="F294" s="616">
        <v>1</v>
      </c>
      <c r="G294" s="616" t="s">
        <v>2251</v>
      </c>
      <c r="H294" s="616">
        <v>1</v>
      </c>
      <c r="I294" s="616" t="s">
        <v>2176</v>
      </c>
      <c r="J294" s="616" t="s">
        <v>2188</v>
      </c>
      <c r="K294" s="616">
        <v>3</v>
      </c>
      <c r="L294" s="616" t="s">
        <v>2195</v>
      </c>
      <c r="M294" s="617" t="s">
        <v>2190</v>
      </c>
      <c r="N294" s="618">
        <v>3653</v>
      </c>
      <c r="O294" s="618">
        <v>3112</v>
      </c>
      <c r="P294" s="618">
        <v>393</v>
      </c>
      <c r="Q294" s="618">
        <v>43</v>
      </c>
      <c r="R294" s="625">
        <f t="shared" si="17"/>
        <v>100</v>
      </c>
      <c r="S294" s="625">
        <f t="shared" si="18"/>
        <v>85.19025458527237</v>
      </c>
      <c r="T294" s="625">
        <f t="shared" si="19"/>
        <v>10.758280865042432</v>
      </c>
      <c r="U294" s="625">
        <f t="shared" si="20"/>
        <v>1.1771147002463729</v>
      </c>
    </row>
    <row r="295" spans="1:21" hidden="1">
      <c r="A295" s="613">
        <v>25318</v>
      </c>
      <c r="B295" s="613" t="s">
        <v>2155</v>
      </c>
      <c r="E295" s="616" t="s">
        <v>2254</v>
      </c>
      <c r="F295" s="616">
        <v>1</v>
      </c>
      <c r="G295" s="616" t="s">
        <v>2251</v>
      </c>
      <c r="H295" s="616">
        <v>1</v>
      </c>
      <c r="I295" s="616" t="s">
        <v>2176</v>
      </c>
      <c r="J295" s="616" t="s">
        <v>2188</v>
      </c>
      <c r="K295" s="616">
        <v>3</v>
      </c>
      <c r="L295" s="616" t="s">
        <v>2196</v>
      </c>
      <c r="M295" s="617" t="s">
        <v>2190</v>
      </c>
      <c r="N295" s="618">
        <v>8696</v>
      </c>
      <c r="O295" s="618">
        <v>6827</v>
      </c>
      <c r="P295" s="618">
        <v>1180</v>
      </c>
      <c r="Q295" s="618">
        <v>514</v>
      </c>
      <c r="R295" s="625">
        <f t="shared" si="17"/>
        <v>100</v>
      </c>
      <c r="S295" s="625">
        <f t="shared" si="18"/>
        <v>78.507359705611776</v>
      </c>
      <c r="T295" s="625">
        <f t="shared" si="19"/>
        <v>13.569457221711131</v>
      </c>
      <c r="U295" s="625">
        <f t="shared" si="20"/>
        <v>5.910763569457222</v>
      </c>
    </row>
    <row r="296" spans="1:21" hidden="1">
      <c r="A296" s="613">
        <v>25319</v>
      </c>
      <c r="B296" s="613" t="s">
        <v>2155</v>
      </c>
      <c r="E296" s="616" t="s">
        <v>2254</v>
      </c>
      <c r="F296" s="616">
        <v>1</v>
      </c>
      <c r="G296" s="616" t="s">
        <v>2251</v>
      </c>
      <c r="H296" s="616">
        <v>1</v>
      </c>
      <c r="I296" s="616" t="s">
        <v>2176</v>
      </c>
      <c r="J296" s="616" t="s">
        <v>2188</v>
      </c>
      <c r="K296" s="616">
        <v>3</v>
      </c>
      <c r="L296" s="616" t="s">
        <v>2197</v>
      </c>
      <c r="M296" s="617" t="s">
        <v>2190</v>
      </c>
      <c r="N296" s="618">
        <v>3463</v>
      </c>
      <c r="O296" s="618">
        <v>2545</v>
      </c>
      <c r="P296" s="618">
        <v>343</v>
      </c>
      <c r="Q296" s="618">
        <v>437</v>
      </c>
      <c r="R296" s="625">
        <f t="shared" si="17"/>
        <v>100</v>
      </c>
      <c r="S296" s="625">
        <f t="shared" si="18"/>
        <v>73.491192607565694</v>
      </c>
      <c r="T296" s="625">
        <f t="shared" si="19"/>
        <v>9.9047069015304654</v>
      </c>
      <c r="U296" s="625">
        <f t="shared" si="20"/>
        <v>12.61911637308692</v>
      </c>
    </row>
    <row r="297" spans="1:21" hidden="1">
      <c r="A297" s="613">
        <v>25320</v>
      </c>
      <c r="B297" s="613" t="s">
        <v>2155</v>
      </c>
      <c r="E297" s="616" t="s">
        <v>2254</v>
      </c>
      <c r="F297" s="616">
        <v>1</v>
      </c>
      <c r="G297" s="616" t="s">
        <v>2251</v>
      </c>
      <c r="H297" s="616">
        <v>1</v>
      </c>
      <c r="I297" s="616" t="s">
        <v>2176</v>
      </c>
      <c r="J297" s="616" t="s">
        <v>2188</v>
      </c>
      <c r="K297" s="616">
        <v>3</v>
      </c>
      <c r="L297" s="616" t="s">
        <v>2198</v>
      </c>
      <c r="M297" s="617" t="s">
        <v>2190</v>
      </c>
      <c r="N297" s="618">
        <v>3478</v>
      </c>
      <c r="O297" s="618">
        <v>2845</v>
      </c>
      <c r="P297" s="618">
        <v>393</v>
      </c>
      <c r="Q297" s="618">
        <v>113</v>
      </c>
      <c r="R297" s="625">
        <f t="shared" si="17"/>
        <v>100</v>
      </c>
      <c r="S297" s="625">
        <f t="shared" si="18"/>
        <v>81.799884991374356</v>
      </c>
      <c r="T297" s="625">
        <f t="shared" si="19"/>
        <v>11.299597469810235</v>
      </c>
      <c r="U297" s="625">
        <f t="shared" si="20"/>
        <v>3.2489936745255896</v>
      </c>
    </row>
    <row r="298" spans="1:21" hidden="1">
      <c r="A298" s="613">
        <v>25321</v>
      </c>
      <c r="B298" s="613" t="s">
        <v>2155</v>
      </c>
      <c r="E298" s="616" t="s">
        <v>2254</v>
      </c>
      <c r="F298" s="616">
        <v>1</v>
      </c>
      <c r="G298" s="616" t="s">
        <v>2251</v>
      </c>
      <c r="H298" s="616">
        <v>1</v>
      </c>
      <c r="I298" s="616" t="s">
        <v>2176</v>
      </c>
      <c r="J298" s="616" t="s">
        <v>2188</v>
      </c>
      <c r="K298" s="616">
        <v>3</v>
      </c>
      <c r="L298" s="616" t="s">
        <v>2199</v>
      </c>
      <c r="M298" s="617" t="s">
        <v>2190</v>
      </c>
      <c r="N298" s="618">
        <v>6456</v>
      </c>
      <c r="O298" s="618">
        <v>4815</v>
      </c>
      <c r="P298" s="618">
        <v>745</v>
      </c>
      <c r="Q298" s="618">
        <v>823</v>
      </c>
      <c r="R298" s="625">
        <f t="shared" si="17"/>
        <v>100</v>
      </c>
      <c r="S298" s="625">
        <f t="shared" si="18"/>
        <v>74.581784386617102</v>
      </c>
      <c r="T298" s="625">
        <f t="shared" si="19"/>
        <v>11.539653035935563</v>
      </c>
      <c r="U298" s="625">
        <f t="shared" si="20"/>
        <v>12.747831474597273</v>
      </c>
    </row>
    <row r="299" spans="1:21" hidden="1">
      <c r="A299" s="613">
        <v>25322</v>
      </c>
      <c r="B299" s="613" t="s">
        <v>2155</v>
      </c>
      <c r="E299" s="616" t="s">
        <v>2254</v>
      </c>
      <c r="F299" s="616">
        <v>1</v>
      </c>
      <c r="G299" s="616" t="s">
        <v>2251</v>
      </c>
      <c r="H299" s="616">
        <v>1</v>
      </c>
      <c r="I299" s="616" t="s">
        <v>2176</v>
      </c>
      <c r="J299" s="616" t="s">
        <v>2188</v>
      </c>
      <c r="K299" s="616">
        <v>3</v>
      </c>
      <c r="L299" s="616" t="s">
        <v>2200</v>
      </c>
      <c r="M299" s="617" t="s">
        <v>2190</v>
      </c>
      <c r="N299" s="618">
        <v>12308</v>
      </c>
      <c r="O299" s="618">
        <v>9359</v>
      </c>
      <c r="P299" s="618">
        <v>1583</v>
      </c>
      <c r="Q299" s="618">
        <v>1087</v>
      </c>
      <c r="R299" s="625">
        <f t="shared" si="17"/>
        <v>100</v>
      </c>
      <c r="S299" s="625">
        <f t="shared" si="18"/>
        <v>76.039974000649977</v>
      </c>
      <c r="T299" s="625">
        <f t="shared" si="19"/>
        <v>12.861553461163473</v>
      </c>
      <c r="U299" s="625">
        <f t="shared" si="20"/>
        <v>8.8316542086447836</v>
      </c>
    </row>
    <row r="300" spans="1:21" hidden="1">
      <c r="A300" s="613">
        <v>25323</v>
      </c>
      <c r="B300" s="613" t="s">
        <v>2155</v>
      </c>
      <c r="E300" s="616" t="s">
        <v>2254</v>
      </c>
      <c r="F300" s="616">
        <v>1</v>
      </c>
      <c r="G300" s="616" t="s">
        <v>2251</v>
      </c>
      <c r="H300" s="616">
        <v>1</v>
      </c>
      <c r="I300" s="616" t="s">
        <v>2176</v>
      </c>
      <c r="J300" s="616" t="s">
        <v>2188</v>
      </c>
      <c r="K300" s="616">
        <v>3</v>
      </c>
      <c r="L300" s="616" t="s">
        <v>2201</v>
      </c>
      <c r="M300" s="617" t="s">
        <v>2190</v>
      </c>
      <c r="N300" s="618">
        <v>4484</v>
      </c>
      <c r="O300" s="618">
        <v>3288</v>
      </c>
      <c r="P300" s="618">
        <v>455</v>
      </c>
      <c r="Q300" s="618">
        <v>509</v>
      </c>
      <c r="R300" s="625">
        <f t="shared" si="17"/>
        <v>100</v>
      </c>
      <c r="S300" s="625">
        <f t="shared" si="18"/>
        <v>73.327386262265833</v>
      </c>
      <c r="T300" s="625">
        <f t="shared" si="19"/>
        <v>10.147190008920607</v>
      </c>
      <c r="U300" s="625">
        <f t="shared" si="20"/>
        <v>11.351471900089207</v>
      </c>
    </row>
    <row r="301" spans="1:21" hidden="1">
      <c r="A301" s="613">
        <v>25324</v>
      </c>
      <c r="B301" s="613" t="s">
        <v>2155</v>
      </c>
      <c r="E301" s="616" t="s">
        <v>2254</v>
      </c>
      <c r="F301" s="616">
        <v>1</v>
      </c>
      <c r="G301" s="616" t="s">
        <v>2251</v>
      </c>
      <c r="H301" s="616">
        <v>1</v>
      </c>
      <c r="I301" s="616" t="s">
        <v>2176</v>
      </c>
      <c r="J301" s="616" t="s">
        <v>2188</v>
      </c>
      <c r="K301" s="616">
        <v>3</v>
      </c>
      <c r="L301" s="616" t="s">
        <v>2202</v>
      </c>
      <c r="M301" s="617" t="s">
        <v>2190</v>
      </c>
      <c r="N301" s="618">
        <v>3649</v>
      </c>
      <c r="O301" s="618">
        <v>3048</v>
      </c>
      <c r="P301" s="618">
        <v>459</v>
      </c>
      <c r="Q301" s="618">
        <v>34</v>
      </c>
      <c r="R301" s="625">
        <f t="shared" si="17"/>
        <v>100</v>
      </c>
      <c r="S301" s="625">
        <f t="shared" si="18"/>
        <v>83.529734173746235</v>
      </c>
      <c r="T301" s="625">
        <f t="shared" si="19"/>
        <v>12.578788709235406</v>
      </c>
      <c r="U301" s="625">
        <f t="shared" si="20"/>
        <v>0.93176212661003011</v>
      </c>
    </row>
    <row r="302" spans="1:21" hidden="1">
      <c r="A302" s="613">
        <v>25325</v>
      </c>
      <c r="B302" s="613" t="s">
        <v>2155</v>
      </c>
      <c r="E302" s="616" t="s">
        <v>2254</v>
      </c>
      <c r="F302" s="616">
        <v>1</v>
      </c>
      <c r="G302" s="616" t="s">
        <v>2251</v>
      </c>
      <c r="H302" s="616">
        <v>1</v>
      </c>
      <c r="I302" s="616" t="s">
        <v>2176</v>
      </c>
      <c r="J302" s="616" t="s">
        <v>2188</v>
      </c>
      <c r="K302" s="616">
        <v>3</v>
      </c>
      <c r="L302" s="616" t="s">
        <v>2203</v>
      </c>
      <c r="M302" s="617" t="s">
        <v>2190</v>
      </c>
      <c r="N302" s="618">
        <v>12983</v>
      </c>
      <c r="O302" s="618">
        <v>5374</v>
      </c>
      <c r="P302" s="618">
        <v>2582</v>
      </c>
      <c r="Q302" s="618">
        <v>3925</v>
      </c>
      <c r="R302" s="625">
        <f t="shared" si="17"/>
        <v>100</v>
      </c>
      <c r="S302" s="625">
        <f t="shared" si="18"/>
        <v>41.392590310405915</v>
      </c>
      <c r="T302" s="625">
        <f t="shared" si="19"/>
        <v>19.887545251482706</v>
      </c>
      <c r="U302" s="625">
        <f t="shared" si="20"/>
        <v>30.23184163906647</v>
      </c>
    </row>
    <row r="303" spans="1:21" hidden="1">
      <c r="A303" s="613">
        <v>25326</v>
      </c>
      <c r="B303" s="613" t="s">
        <v>2155</v>
      </c>
      <c r="E303" s="616" t="s">
        <v>2254</v>
      </c>
      <c r="F303" s="616">
        <v>1</v>
      </c>
      <c r="G303" s="616" t="s">
        <v>2251</v>
      </c>
      <c r="H303" s="616">
        <v>1</v>
      </c>
      <c r="I303" s="616" t="s">
        <v>2176</v>
      </c>
      <c r="J303" s="616" t="s">
        <v>2188</v>
      </c>
      <c r="K303" s="616">
        <v>2</v>
      </c>
      <c r="L303" s="616" t="s">
        <v>2204</v>
      </c>
      <c r="M303" s="617" t="s">
        <v>2190</v>
      </c>
      <c r="N303" s="618">
        <v>18376</v>
      </c>
      <c r="O303" s="618">
        <v>212</v>
      </c>
      <c r="P303" s="618">
        <v>61</v>
      </c>
      <c r="Q303" s="621" t="s">
        <v>2260</v>
      </c>
      <c r="R303" s="625">
        <f t="shared" si="17"/>
        <v>100</v>
      </c>
      <c r="S303" s="625">
        <f t="shared" si="18"/>
        <v>1.153678711362647</v>
      </c>
      <c r="T303" s="625">
        <f t="shared" si="19"/>
        <v>0.3319547235524597</v>
      </c>
      <c r="U303" s="625">
        <f t="shared" si="20"/>
        <v>0</v>
      </c>
    </row>
    <row r="304" spans="1:21" hidden="1">
      <c r="A304" s="613">
        <v>25327</v>
      </c>
      <c r="B304" s="613" t="s">
        <v>2155</v>
      </c>
      <c r="E304" s="616" t="s">
        <v>2254</v>
      </c>
      <c r="F304" s="616">
        <v>1</v>
      </c>
      <c r="G304" s="616" t="s">
        <v>2251</v>
      </c>
      <c r="H304" s="616">
        <v>1</v>
      </c>
      <c r="I304" s="616" t="s">
        <v>2176</v>
      </c>
      <c r="J304" s="616" t="s">
        <v>2188</v>
      </c>
      <c r="K304" s="616">
        <v>3</v>
      </c>
      <c r="L304" s="616" t="s">
        <v>2205</v>
      </c>
      <c r="M304" s="617" t="s">
        <v>2190</v>
      </c>
      <c r="N304" s="618">
        <v>16014</v>
      </c>
      <c r="O304" s="618">
        <v>134</v>
      </c>
      <c r="P304" s="621" t="s">
        <v>2260</v>
      </c>
      <c r="Q304" s="621" t="s">
        <v>2260</v>
      </c>
      <c r="R304" s="625">
        <f t="shared" si="17"/>
        <v>100</v>
      </c>
      <c r="S304" s="625">
        <f t="shared" si="18"/>
        <v>0.83676782815036854</v>
      </c>
      <c r="T304" s="625">
        <f t="shared" si="19"/>
        <v>0</v>
      </c>
      <c r="U304" s="625">
        <f t="shared" si="20"/>
        <v>0</v>
      </c>
    </row>
    <row r="305" spans="1:21" hidden="1">
      <c r="A305" s="613">
        <v>25328</v>
      </c>
      <c r="B305" s="613" t="s">
        <v>2155</v>
      </c>
      <c r="E305" s="616" t="s">
        <v>2254</v>
      </c>
      <c r="F305" s="616">
        <v>1</v>
      </c>
      <c r="G305" s="616" t="s">
        <v>2251</v>
      </c>
      <c r="H305" s="616">
        <v>1</v>
      </c>
      <c r="I305" s="616" t="s">
        <v>2176</v>
      </c>
      <c r="J305" s="616" t="s">
        <v>2188</v>
      </c>
      <c r="K305" s="616">
        <v>3</v>
      </c>
      <c r="L305" s="616" t="s">
        <v>2206</v>
      </c>
      <c r="M305" s="617" t="s">
        <v>2190</v>
      </c>
      <c r="N305" s="618">
        <v>2362</v>
      </c>
      <c r="O305" s="618">
        <v>78</v>
      </c>
      <c r="P305" s="618">
        <v>61</v>
      </c>
      <c r="Q305" s="621" t="s">
        <v>2260</v>
      </c>
      <c r="R305" s="625">
        <f t="shared" si="17"/>
        <v>100</v>
      </c>
      <c r="S305" s="625">
        <f t="shared" si="18"/>
        <v>3.3022861981371721</v>
      </c>
      <c r="T305" s="625">
        <f t="shared" si="19"/>
        <v>2.5825571549534292</v>
      </c>
      <c r="U305" s="625">
        <f t="shared" si="20"/>
        <v>0</v>
      </c>
    </row>
    <row r="306" spans="1:21" hidden="1">
      <c r="A306" s="613">
        <v>25329</v>
      </c>
      <c r="B306" s="613" t="s">
        <v>2155</v>
      </c>
      <c r="E306" s="616" t="s">
        <v>2254</v>
      </c>
      <c r="F306" s="616">
        <v>1</v>
      </c>
      <c r="G306" s="616" t="s">
        <v>2251</v>
      </c>
      <c r="H306" s="616">
        <v>1</v>
      </c>
      <c r="I306" s="616" t="s">
        <v>2176</v>
      </c>
      <c r="J306" s="616" t="s">
        <v>2188</v>
      </c>
      <c r="K306" s="616">
        <v>2</v>
      </c>
      <c r="L306" s="616" t="s">
        <v>2207</v>
      </c>
      <c r="M306" s="617" t="s">
        <v>2190</v>
      </c>
      <c r="N306" s="618">
        <v>15849</v>
      </c>
      <c r="O306" s="618">
        <v>491</v>
      </c>
      <c r="P306" s="621" t="s">
        <v>2260</v>
      </c>
      <c r="Q306" s="621" t="s">
        <v>2260</v>
      </c>
      <c r="R306" s="625">
        <f t="shared" si="17"/>
        <v>100</v>
      </c>
      <c r="S306" s="625">
        <f t="shared" si="18"/>
        <v>3.0979872547163856</v>
      </c>
      <c r="T306" s="625">
        <f t="shared" si="19"/>
        <v>0</v>
      </c>
      <c r="U306" s="625">
        <f t="shared" si="20"/>
        <v>0</v>
      </c>
    </row>
    <row r="307" spans="1:21" hidden="1">
      <c r="A307" s="613">
        <v>25330</v>
      </c>
      <c r="B307" s="613" t="s">
        <v>2155</v>
      </c>
      <c r="E307" s="616" t="s">
        <v>2254</v>
      </c>
      <c r="F307" s="616">
        <v>1</v>
      </c>
      <c r="G307" s="616" t="s">
        <v>2251</v>
      </c>
      <c r="H307" s="616">
        <v>1</v>
      </c>
      <c r="I307" s="616" t="s">
        <v>2176</v>
      </c>
      <c r="J307" s="616" t="s">
        <v>2188</v>
      </c>
      <c r="K307" s="616">
        <v>3</v>
      </c>
      <c r="L307" s="616" t="s">
        <v>2208</v>
      </c>
      <c r="M307" s="617" t="s">
        <v>2190</v>
      </c>
      <c r="N307" s="618">
        <v>6879</v>
      </c>
      <c r="O307" s="618">
        <v>264</v>
      </c>
      <c r="P307" s="621" t="s">
        <v>2260</v>
      </c>
      <c r="Q307" s="621" t="s">
        <v>2260</v>
      </c>
      <c r="R307" s="625">
        <f t="shared" si="17"/>
        <v>100</v>
      </c>
      <c r="S307" s="625">
        <f t="shared" si="18"/>
        <v>3.8377671173135632</v>
      </c>
      <c r="T307" s="625">
        <f t="shared" si="19"/>
        <v>0</v>
      </c>
      <c r="U307" s="625">
        <f t="shared" si="20"/>
        <v>0</v>
      </c>
    </row>
    <row r="308" spans="1:21" hidden="1">
      <c r="A308" s="613">
        <v>25331</v>
      </c>
      <c r="B308" s="613" t="s">
        <v>2155</v>
      </c>
      <c r="E308" s="616" t="s">
        <v>2254</v>
      </c>
      <c r="F308" s="616">
        <v>1</v>
      </c>
      <c r="G308" s="616" t="s">
        <v>2251</v>
      </c>
      <c r="H308" s="616">
        <v>1</v>
      </c>
      <c r="I308" s="616" t="s">
        <v>2176</v>
      </c>
      <c r="J308" s="616" t="s">
        <v>2188</v>
      </c>
      <c r="K308" s="616">
        <v>3</v>
      </c>
      <c r="L308" s="616" t="s">
        <v>2209</v>
      </c>
      <c r="M308" s="617" t="s">
        <v>2190</v>
      </c>
      <c r="N308" s="618">
        <v>4093</v>
      </c>
      <c r="O308" s="618">
        <v>117</v>
      </c>
      <c r="P308" s="621" t="s">
        <v>2260</v>
      </c>
      <c r="Q308" s="621" t="s">
        <v>2260</v>
      </c>
      <c r="R308" s="625">
        <f t="shared" si="17"/>
        <v>100</v>
      </c>
      <c r="S308" s="625">
        <f t="shared" si="18"/>
        <v>2.8585389689714145</v>
      </c>
      <c r="T308" s="625">
        <f t="shared" si="19"/>
        <v>0</v>
      </c>
      <c r="U308" s="625">
        <f t="shared" si="20"/>
        <v>0</v>
      </c>
    </row>
    <row r="309" spans="1:21" hidden="1">
      <c r="A309" s="613">
        <v>25332</v>
      </c>
      <c r="B309" s="613" t="s">
        <v>2155</v>
      </c>
      <c r="E309" s="616" t="s">
        <v>2254</v>
      </c>
      <c r="F309" s="616">
        <v>1</v>
      </c>
      <c r="G309" s="616" t="s">
        <v>2251</v>
      </c>
      <c r="H309" s="616">
        <v>1</v>
      </c>
      <c r="I309" s="616" t="s">
        <v>2176</v>
      </c>
      <c r="J309" s="616" t="s">
        <v>2188</v>
      </c>
      <c r="K309" s="616">
        <v>3</v>
      </c>
      <c r="L309" s="616" t="s">
        <v>2210</v>
      </c>
      <c r="M309" s="617" t="s">
        <v>2190</v>
      </c>
      <c r="N309" s="618">
        <v>245</v>
      </c>
      <c r="O309" s="618">
        <v>82</v>
      </c>
      <c r="P309" s="621" t="s">
        <v>2260</v>
      </c>
      <c r="Q309" s="621" t="s">
        <v>2260</v>
      </c>
      <c r="R309" s="625">
        <f t="shared" si="17"/>
        <v>100</v>
      </c>
      <c r="S309" s="625">
        <f t="shared" si="18"/>
        <v>33.469387755102041</v>
      </c>
      <c r="T309" s="625">
        <f t="shared" si="19"/>
        <v>0</v>
      </c>
      <c r="U309" s="625">
        <f t="shared" si="20"/>
        <v>0</v>
      </c>
    </row>
    <row r="310" spans="1:21" hidden="1">
      <c r="A310" s="613">
        <v>25333</v>
      </c>
      <c r="B310" s="613" t="s">
        <v>2155</v>
      </c>
      <c r="E310" s="616" t="s">
        <v>2254</v>
      </c>
      <c r="F310" s="616">
        <v>1</v>
      </c>
      <c r="G310" s="616" t="s">
        <v>2251</v>
      </c>
      <c r="H310" s="616">
        <v>1</v>
      </c>
      <c r="I310" s="616" t="s">
        <v>2176</v>
      </c>
      <c r="J310" s="616" t="s">
        <v>2188</v>
      </c>
      <c r="K310" s="616">
        <v>3</v>
      </c>
      <c r="L310" s="616" t="s">
        <v>2211</v>
      </c>
      <c r="M310" s="617" t="s">
        <v>2190</v>
      </c>
      <c r="N310" s="618">
        <v>4632</v>
      </c>
      <c r="O310" s="618">
        <v>28</v>
      </c>
      <c r="P310" s="621" t="s">
        <v>2260</v>
      </c>
      <c r="Q310" s="621" t="s">
        <v>2260</v>
      </c>
      <c r="R310" s="625">
        <f t="shared" si="17"/>
        <v>100</v>
      </c>
      <c r="S310" s="625">
        <f t="shared" si="18"/>
        <v>0.60449050086355793</v>
      </c>
      <c r="T310" s="625">
        <f t="shared" si="19"/>
        <v>0</v>
      </c>
      <c r="U310" s="625">
        <f t="shared" si="20"/>
        <v>0</v>
      </c>
    </row>
    <row r="311" spans="1:21" hidden="1">
      <c r="A311" s="613">
        <v>25334</v>
      </c>
      <c r="B311" s="613" t="s">
        <v>2155</v>
      </c>
      <c r="E311" s="616" t="s">
        <v>2254</v>
      </c>
      <c r="F311" s="616">
        <v>1</v>
      </c>
      <c r="G311" s="616" t="s">
        <v>2251</v>
      </c>
      <c r="H311" s="616">
        <v>1</v>
      </c>
      <c r="I311" s="616" t="s">
        <v>2176</v>
      </c>
      <c r="J311" s="616" t="s">
        <v>2188</v>
      </c>
      <c r="K311" s="616">
        <v>2</v>
      </c>
      <c r="L311" s="616" t="s">
        <v>2212</v>
      </c>
      <c r="M311" s="617" t="s">
        <v>2190</v>
      </c>
      <c r="N311" s="618">
        <v>8300</v>
      </c>
      <c r="O311" s="618">
        <v>5224</v>
      </c>
      <c r="P311" s="618">
        <v>960</v>
      </c>
      <c r="Q311" s="618">
        <v>413</v>
      </c>
      <c r="R311" s="625">
        <f t="shared" si="17"/>
        <v>100</v>
      </c>
      <c r="S311" s="625">
        <f t="shared" si="18"/>
        <v>62.939759036144579</v>
      </c>
      <c r="T311" s="625">
        <f t="shared" si="19"/>
        <v>11.566265060240964</v>
      </c>
      <c r="U311" s="625">
        <f t="shared" si="20"/>
        <v>4.975903614457831</v>
      </c>
    </row>
    <row r="312" spans="1:21" hidden="1">
      <c r="A312" s="613">
        <v>25335</v>
      </c>
      <c r="B312" s="613" t="s">
        <v>2155</v>
      </c>
      <c r="E312" s="616" t="s">
        <v>2254</v>
      </c>
      <c r="F312" s="616">
        <v>1</v>
      </c>
      <c r="G312" s="616" t="s">
        <v>2251</v>
      </c>
      <c r="H312" s="616">
        <v>1</v>
      </c>
      <c r="I312" s="616" t="s">
        <v>2176</v>
      </c>
      <c r="J312" s="616" t="s">
        <v>2188</v>
      </c>
      <c r="K312" s="616">
        <v>3</v>
      </c>
      <c r="L312" s="616" t="s">
        <v>2213</v>
      </c>
      <c r="M312" s="617" t="s">
        <v>2190</v>
      </c>
      <c r="N312" s="618">
        <v>2116</v>
      </c>
      <c r="O312" s="618">
        <v>1424</v>
      </c>
      <c r="P312" s="618">
        <v>44</v>
      </c>
      <c r="Q312" s="621" t="s">
        <v>2260</v>
      </c>
      <c r="R312" s="625">
        <f t="shared" si="17"/>
        <v>100</v>
      </c>
      <c r="S312" s="625">
        <f t="shared" si="18"/>
        <v>67.296786389413981</v>
      </c>
      <c r="T312" s="625">
        <f t="shared" si="19"/>
        <v>2.0793950850661624</v>
      </c>
      <c r="U312" s="625">
        <f t="shared" si="20"/>
        <v>0</v>
      </c>
    </row>
    <row r="313" spans="1:21" hidden="1">
      <c r="A313" s="613">
        <v>25336</v>
      </c>
      <c r="B313" s="613" t="s">
        <v>2155</v>
      </c>
      <c r="E313" s="616" t="s">
        <v>2254</v>
      </c>
      <c r="F313" s="616">
        <v>1</v>
      </c>
      <c r="G313" s="616" t="s">
        <v>2251</v>
      </c>
      <c r="H313" s="616">
        <v>1</v>
      </c>
      <c r="I313" s="616" t="s">
        <v>2176</v>
      </c>
      <c r="J313" s="616" t="s">
        <v>2188</v>
      </c>
      <c r="K313" s="616">
        <v>3</v>
      </c>
      <c r="L313" s="616" t="s">
        <v>2214</v>
      </c>
      <c r="M313" s="617" t="s">
        <v>2190</v>
      </c>
      <c r="N313" s="618">
        <v>547</v>
      </c>
      <c r="O313" s="618">
        <v>211</v>
      </c>
      <c r="P313" s="618">
        <v>233</v>
      </c>
      <c r="Q313" s="618">
        <v>26</v>
      </c>
      <c r="R313" s="625">
        <f t="shared" si="17"/>
        <v>100</v>
      </c>
      <c r="S313" s="625">
        <f t="shared" si="18"/>
        <v>38.574040219378432</v>
      </c>
      <c r="T313" s="625">
        <f t="shared" si="19"/>
        <v>42.595978062157222</v>
      </c>
      <c r="U313" s="625">
        <f t="shared" si="20"/>
        <v>4.753199268738574</v>
      </c>
    </row>
    <row r="314" spans="1:21" hidden="1">
      <c r="A314" s="613">
        <v>25337</v>
      </c>
      <c r="B314" s="613" t="s">
        <v>2155</v>
      </c>
      <c r="E314" s="616" t="s">
        <v>2254</v>
      </c>
      <c r="F314" s="616">
        <v>1</v>
      </c>
      <c r="G314" s="616" t="s">
        <v>2251</v>
      </c>
      <c r="H314" s="616">
        <v>1</v>
      </c>
      <c r="I314" s="616" t="s">
        <v>2176</v>
      </c>
      <c r="J314" s="616" t="s">
        <v>2188</v>
      </c>
      <c r="K314" s="616">
        <v>3</v>
      </c>
      <c r="L314" s="616" t="s">
        <v>2215</v>
      </c>
      <c r="M314" s="617" t="s">
        <v>2190</v>
      </c>
      <c r="N314" s="618">
        <v>302</v>
      </c>
      <c r="O314" s="618">
        <v>177</v>
      </c>
      <c r="P314" s="618">
        <v>15</v>
      </c>
      <c r="Q314" s="618">
        <v>16</v>
      </c>
      <c r="R314" s="625">
        <f t="shared" si="17"/>
        <v>100</v>
      </c>
      <c r="S314" s="625">
        <f t="shared" si="18"/>
        <v>58.609271523178805</v>
      </c>
      <c r="T314" s="625">
        <f t="shared" si="19"/>
        <v>4.9668874172185431</v>
      </c>
      <c r="U314" s="625">
        <f t="shared" si="20"/>
        <v>5.298013245033113</v>
      </c>
    </row>
    <row r="315" spans="1:21" hidden="1">
      <c r="A315" s="613">
        <v>25338</v>
      </c>
      <c r="B315" s="613" t="s">
        <v>2155</v>
      </c>
      <c r="E315" s="616" t="s">
        <v>2254</v>
      </c>
      <c r="F315" s="616">
        <v>1</v>
      </c>
      <c r="G315" s="616" t="s">
        <v>2251</v>
      </c>
      <c r="H315" s="616">
        <v>1</v>
      </c>
      <c r="I315" s="616" t="s">
        <v>2176</v>
      </c>
      <c r="J315" s="616" t="s">
        <v>2188</v>
      </c>
      <c r="K315" s="616">
        <v>3</v>
      </c>
      <c r="L315" s="616" t="s">
        <v>2216</v>
      </c>
      <c r="M315" s="617" t="s">
        <v>2190</v>
      </c>
      <c r="N315" s="618">
        <v>2689</v>
      </c>
      <c r="O315" s="618">
        <v>1303</v>
      </c>
      <c r="P315" s="618">
        <v>419</v>
      </c>
      <c r="Q315" s="618">
        <v>203</v>
      </c>
      <c r="R315" s="625">
        <f t="shared" si="17"/>
        <v>100</v>
      </c>
      <c r="S315" s="625">
        <f t="shared" si="18"/>
        <v>48.45667534399405</v>
      </c>
      <c r="T315" s="625">
        <f t="shared" si="19"/>
        <v>15.582000743770919</v>
      </c>
      <c r="U315" s="625">
        <f t="shared" si="20"/>
        <v>7.5492748233544074</v>
      </c>
    </row>
    <row r="316" spans="1:21" hidden="1">
      <c r="A316" s="613">
        <v>25339</v>
      </c>
      <c r="B316" s="613" t="s">
        <v>2155</v>
      </c>
      <c r="E316" s="616" t="s">
        <v>2254</v>
      </c>
      <c r="F316" s="616">
        <v>1</v>
      </c>
      <c r="G316" s="616" t="s">
        <v>2251</v>
      </c>
      <c r="H316" s="616">
        <v>1</v>
      </c>
      <c r="I316" s="616" t="s">
        <v>2176</v>
      </c>
      <c r="J316" s="616" t="s">
        <v>2188</v>
      </c>
      <c r="K316" s="616">
        <v>3</v>
      </c>
      <c r="L316" s="616" t="s">
        <v>2217</v>
      </c>
      <c r="M316" s="617" t="s">
        <v>2190</v>
      </c>
      <c r="N316" s="618">
        <v>2427</v>
      </c>
      <c r="O316" s="618">
        <v>2036</v>
      </c>
      <c r="P316" s="618">
        <v>248</v>
      </c>
      <c r="Q316" s="618">
        <v>72</v>
      </c>
      <c r="R316" s="625">
        <f t="shared" si="17"/>
        <v>100</v>
      </c>
      <c r="S316" s="625">
        <f t="shared" si="18"/>
        <v>83.889575607746195</v>
      </c>
      <c r="T316" s="625">
        <f t="shared" si="19"/>
        <v>10.218376596621344</v>
      </c>
      <c r="U316" s="625">
        <f t="shared" si="20"/>
        <v>2.9666254635352289</v>
      </c>
    </row>
    <row r="317" spans="1:21" hidden="1">
      <c r="A317" s="613">
        <v>25340</v>
      </c>
      <c r="B317" s="613" t="s">
        <v>2155</v>
      </c>
      <c r="E317" s="616" t="s">
        <v>2254</v>
      </c>
      <c r="F317" s="616">
        <v>1</v>
      </c>
      <c r="G317" s="616" t="s">
        <v>2251</v>
      </c>
      <c r="H317" s="616">
        <v>1</v>
      </c>
      <c r="I317" s="616" t="s">
        <v>2176</v>
      </c>
      <c r="J317" s="616" t="s">
        <v>2188</v>
      </c>
      <c r="K317" s="616">
        <v>3</v>
      </c>
      <c r="L317" s="616" t="s">
        <v>2218</v>
      </c>
      <c r="M317" s="617" t="s">
        <v>2190</v>
      </c>
      <c r="N317" s="618">
        <v>220</v>
      </c>
      <c r="O317" s="618">
        <v>72</v>
      </c>
      <c r="P317" s="621" t="s">
        <v>2260</v>
      </c>
      <c r="Q317" s="618">
        <v>96</v>
      </c>
      <c r="R317" s="625">
        <f t="shared" si="17"/>
        <v>100</v>
      </c>
      <c r="S317" s="625">
        <f t="shared" si="18"/>
        <v>32.727272727272727</v>
      </c>
      <c r="T317" s="625">
        <f t="shared" si="19"/>
        <v>0</v>
      </c>
      <c r="U317" s="625">
        <f t="shared" si="20"/>
        <v>43.636363636363633</v>
      </c>
    </row>
    <row r="318" spans="1:21" hidden="1">
      <c r="A318" s="613">
        <v>25341</v>
      </c>
      <c r="B318" s="613" t="s">
        <v>2155</v>
      </c>
      <c r="E318" s="616" t="s">
        <v>2254</v>
      </c>
      <c r="F318" s="616">
        <v>1</v>
      </c>
      <c r="G318" s="616" t="s">
        <v>2251</v>
      </c>
      <c r="H318" s="616">
        <v>1</v>
      </c>
      <c r="I318" s="616" t="s">
        <v>2176</v>
      </c>
      <c r="J318" s="616" t="s">
        <v>2188</v>
      </c>
      <c r="K318" s="616">
        <v>2</v>
      </c>
      <c r="L318" s="616" t="s">
        <v>2219</v>
      </c>
      <c r="M318" s="617" t="s">
        <v>2190</v>
      </c>
      <c r="N318" s="618">
        <v>11438</v>
      </c>
      <c r="O318" s="618">
        <v>7158</v>
      </c>
      <c r="P318" s="618">
        <v>2469</v>
      </c>
      <c r="Q318" s="618">
        <v>1232</v>
      </c>
      <c r="R318" s="625">
        <f t="shared" si="17"/>
        <v>100</v>
      </c>
      <c r="S318" s="625">
        <f t="shared" si="18"/>
        <v>62.580870781605178</v>
      </c>
      <c r="T318" s="625">
        <f t="shared" si="19"/>
        <v>21.585941598181499</v>
      </c>
      <c r="U318" s="625">
        <f t="shared" si="20"/>
        <v>10.771113831089352</v>
      </c>
    </row>
    <row r="319" spans="1:21" hidden="1">
      <c r="A319" s="613">
        <v>25342</v>
      </c>
      <c r="B319" s="613" t="s">
        <v>2155</v>
      </c>
      <c r="E319" s="616" t="s">
        <v>2254</v>
      </c>
      <c r="F319" s="616">
        <v>1</v>
      </c>
      <c r="G319" s="616" t="s">
        <v>2251</v>
      </c>
      <c r="H319" s="616">
        <v>1</v>
      </c>
      <c r="I319" s="616" t="s">
        <v>2176</v>
      </c>
      <c r="J319" s="616" t="s">
        <v>2188</v>
      </c>
      <c r="K319" s="616">
        <v>3</v>
      </c>
      <c r="L319" s="616" t="s">
        <v>2220</v>
      </c>
      <c r="M319" s="617" t="s">
        <v>2190</v>
      </c>
      <c r="N319" s="621" t="s">
        <v>2260</v>
      </c>
      <c r="O319" s="621" t="s">
        <v>2260</v>
      </c>
      <c r="P319" s="621" t="s">
        <v>2260</v>
      </c>
      <c r="Q319" s="621" t="s">
        <v>2260</v>
      </c>
      <c r="R319" s="625" t="e">
        <f t="shared" si="17"/>
        <v>#DIV/0!</v>
      </c>
      <c r="S319" s="625" t="e">
        <f t="shared" si="18"/>
        <v>#DIV/0!</v>
      </c>
      <c r="T319" s="625" t="e">
        <f t="shared" si="19"/>
        <v>#DIV/0!</v>
      </c>
      <c r="U319" s="625" t="e">
        <f t="shared" si="20"/>
        <v>#DIV/0!</v>
      </c>
    </row>
    <row r="320" spans="1:21" hidden="1">
      <c r="A320" s="613">
        <v>25343</v>
      </c>
      <c r="B320" s="613" t="s">
        <v>2155</v>
      </c>
      <c r="E320" s="616" t="s">
        <v>2254</v>
      </c>
      <c r="F320" s="616">
        <v>1</v>
      </c>
      <c r="G320" s="616" t="s">
        <v>2251</v>
      </c>
      <c r="H320" s="616">
        <v>1</v>
      </c>
      <c r="I320" s="616" t="s">
        <v>2176</v>
      </c>
      <c r="J320" s="616" t="s">
        <v>2188</v>
      </c>
      <c r="K320" s="616">
        <v>3</v>
      </c>
      <c r="L320" s="616" t="s">
        <v>2221</v>
      </c>
      <c r="M320" s="617" t="s">
        <v>2190</v>
      </c>
      <c r="N320" s="618">
        <v>6180</v>
      </c>
      <c r="O320" s="618">
        <v>3703</v>
      </c>
      <c r="P320" s="618">
        <v>1346</v>
      </c>
      <c r="Q320" s="618">
        <v>765</v>
      </c>
      <c r="R320" s="625">
        <f t="shared" si="17"/>
        <v>100</v>
      </c>
      <c r="S320" s="625">
        <f t="shared" si="18"/>
        <v>59.919093851132686</v>
      </c>
      <c r="T320" s="625">
        <f t="shared" si="19"/>
        <v>21.779935275080906</v>
      </c>
      <c r="U320" s="625">
        <f t="shared" si="20"/>
        <v>12.378640776699029</v>
      </c>
    </row>
    <row r="321" spans="1:21" hidden="1">
      <c r="A321" s="613">
        <v>25344</v>
      </c>
      <c r="B321" s="613" t="s">
        <v>2155</v>
      </c>
      <c r="E321" s="616" t="s">
        <v>2254</v>
      </c>
      <c r="F321" s="616">
        <v>1</v>
      </c>
      <c r="G321" s="616" t="s">
        <v>2251</v>
      </c>
      <c r="H321" s="616">
        <v>1</v>
      </c>
      <c r="I321" s="616" t="s">
        <v>2176</v>
      </c>
      <c r="J321" s="616" t="s">
        <v>2188</v>
      </c>
      <c r="K321" s="616">
        <v>3</v>
      </c>
      <c r="L321" s="616" t="s">
        <v>2222</v>
      </c>
      <c r="M321" s="617" t="s">
        <v>2190</v>
      </c>
      <c r="N321" s="618">
        <v>2017</v>
      </c>
      <c r="O321" s="618">
        <v>1498</v>
      </c>
      <c r="P321" s="618">
        <v>148</v>
      </c>
      <c r="Q321" s="618">
        <v>321</v>
      </c>
      <c r="R321" s="625">
        <f t="shared" si="17"/>
        <v>100</v>
      </c>
      <c r="S321" s="625">
        <f t="shared" si="18"/>
        <v>74.268715914724837</v>
      </c>
      <c r="T321" s="625">
        <f t="shared" si="19"/>
        <v>7.3376301437778872</v>
      </c>
      <c r="U321" s="625">
        <f t="shared" si="20"/>
        <v>15.91472483886961</v>
      </c>
    </row>
    <row r="322" spans="1:21" hidden="1">
      <c r="A322" s="613">
        <v>25345</v>
      </c>
      <c r="B322" s="613" t="s">
        <v>2155</v>
      </c>
      <c r="E322" s="616" t="s">
        <v>2254</v>
      </c>
      <c r="F322" s="616">
        <v>1</v>
      </c>
      <c r="G322" s="616" t="s">
        <v>2251</v>
      </c>
      <c r="H322" s="616">
        <v>1</v>
      </c>
      <c r="I322" s="616" t="s">
        <v>2176</v>
      </c>
      <c r="J322" s="616" t="s">
        <v>2188</v>
      </c>
      <c r="K322" s="616">
        <v>3</v>
      </c>
      <c r="L322" s="616" t="s">
        <v>2223</v>
      </c>
      <c r="M322" s="617" t="s">
        <v>2190</v>
      </c>
      <c r="N322" s="618">
        <v>857</v>
      </c>
      <c r="O322" s="618">
        <v>643</v>
      </c>
      <c r="P322" s="618">
        <v>152</v>
      </c>
      <c r="Q322" s="618">
        <v>62</v>
      </c>
      <c r="R322" s="625">
        <f t="shared" si="17"/>
        <v>100</v>
      </c>
      <c r="S322" s="625">
        <f t="shared" si="18"/>
        <v>75.029171528588108</v>
      </c>
      <c r="T322" s="625">
        <f t="shared" si="19"/>
        <v>17.736289381563594</v>
      </c>
      <c r="U322" s="625">
        <f t="shared" si="20"/>
        <v>7.2345390898483073</v>
      </c>
    </row>
    <row r="323" spans="1:21" hidden="1">
      <c r="A323" s="613">
        <v>25346</v>
      </c>
      <c r="B323" s="613" t="s">
        <v>2155</v>
      </c>
      <c r="E323" s="616" t="s">
        <v>2254</v>
      </c>
      <c r="F323" s="616">
        <v>1</v>
      </c>
      <c r="G323" s="616" t="s">
        <v>2251</v>
      </c>
      <c r="H323" s="616">
        <v>1</v>
      </c>
      <c r="I323" s="616" t="s">
        <v>2176</v>
      </c>
      <c r="J323" s="616" t="s">
        <v>2188</v>
      </c>
      <c r="K323" s="616">
        <v>3</v>
      </c>
      <c r="L323" s="616" t="s">
        <v>2224</v>
      </c>
      <c r="M323" s="617" t="s">
        <v>2190</v>
      </c>
      <c r="N323" s="618">
        <v>31</v>
      </c>
      <c r="O323" s="618">
        <v>29</v>
      </c>
      <c r="P323" s="621" t="s">
        <v>2260</v>
      </c>
      <c r="Q323" s="618">
        <v>2</v>
      </c>
      <c r="R323" s="625">
        <f t="shared" si="17"/>
        <v>100</v>
      </c>
      <c r="S323" s="625">
        <f t="shared" si="18"/>
        <v>93.548387096774192</v>
      </c>
      <c r="T323" s="625">
        <f t="shared" si="19"/>
        <v>0</v>
      </c>
      <c r="U323" s="625">
        <f t="shared" si="20"/>
        <v>6.4516129032258061</v>
      </c>
    </row>
    <row r="324" spans="1:21" hidden="1">
      <c r="A324" s="613">
        <v>25347</v>
      </c>
      <c r="B324" s="613" t="s">
        <v>2155</v>
      </c>
      <c r="E324" s="616" t="s">
        <v>2254</v>
      </c>
      <c r="F324" s="616">
        <v>1</v>
      </c>
      <c r="G324" s="616" t="s">
        <v>2251</v>
      </c>
      <c r="H324" s="616">
        <v>1</v>
      </c>
      <c r="I324" s="616" t="s">
        <v>2176</v>
      </c>
      <c r="J324" s="616" t="s">
        <v>2188</v>
      </c>
      <c r="K324" s="616">
        <v>3</v>
      </c>
      <c r="L324" s="616" t="s">
        <v>2225</v>
      </c>
      <c r="M324" s="617" t="s">
        <v>2190</v>
      </c>
      <c r="N324" s="618">
        <v>900</v>
      </c>
      <c r="O324" s="618">
        <v>530</v>
      </c>
      <c r="P324" s="618">
        <v>276</v>
      </c>
      <c r="Q324" s="618">
        <v>14</v>
      </c>
      <c r="R324" s="625">
        <f t="shared" si="17"/>
        <v>100</v>
      </c>
      <c r="S324" s="625">
        <f t="shared" si="18"/>
        <v>58.888888888888893</v>
      </c>
      <c r="T324" s="625">
        <f t="shared" si="19"/>
        <v>30.666666666666664</v>
      </c>
      <c r="U324" s="625">
        <f t="shared" si="20"/>
        <v>1.5555555555555556</v>
      </c>
    </row>
    <row r="325" spans="1:21" hidden="1">
      <c r="A325" s="613">
        <v>25348</v>
      </c>
      <c r="B325" s="613" t="s">
        <v>2155</v>
      </c>
      <c r="E325" s="616" t="s">
        <v>2254</v>
      </c>
      <c r="F325" s="616">
        <v>1</v>
      </c>
      <c r="G325" s="616" t="s">
        <v>2251</v>
      </c>
      <c r="H325" s="616">
        <v>1</v>
      </c>
      <c r="I325" s="616" t="s">
        <v>2176</v>
      </c>
      <c r="J325" s="616" t="s">
        <v>2188</v>
      </c>
      <c r="K325" s="616">
        <v>3</v>
      </c>
      <c r="L325" s="616" t="s">
        <v>2226</v>
      </c>
      <c r="M325" s="617" t="s">
        <v>2190</v>
      </c>
      <c r="N325" s="618">
        <v>1188</v>
      </c>
      <c r="O325" s="618">
        <v>562</v>
      </c>
      <c r="P325" s="618">
        <v>547</v>
      </c>
      <c r="Q325" s="618">
        <v>66</v>
      </c>
      <c r="R325" s="625">
        <f t="shared" si="17"/>
        <v>100</v>
      </c>
      <c r="S325" s="625">
        <f t="shared" si="18"/>
        <v>47.306397306397308</v>
      </c>
      <c r="T325" s="625">
        <f t="shared" si="19"/>
        <v>46.043771043771045</v>
      </c>
      <c r="U325" s="625">
        <f t="shared" si="20"/>
        <v>5.5555555555555554</v>
      </c>
    </row>
    <row r="326" spans="1:21" hidden="1">
      <c r="A326" s="613">
        <v>25349</v>
      </c>
      <c r="B326" s="613" t="s">
        <v>2155</v>
      </c>
      <c r="E326" s="616" t="s">
        <v>2254</v>
      </c>
      <c r="F326" s="616">
        <v>1</v>
      </c>
      <c r="G326" s="616" t="s">
        <v>2251</v>
      </c>
      <c r="H326" s="616">
        <v>1</v>
      </c>
      <c r="I326" s="616" t="s">
        <v>2176</v>
      </c>
      <c r="J326" s="616" t="s">
        <v>2188</v>
      </c>
      <c r="K326" s="616">
        <v>3</v>
      </c>
      <c r="L326" s="616" t="s">
        <v>2227</v>
      </c>
      <c r="M326" s="617" t="s">
        <v>2190</v>
      </c>
      <c r="N326" s="618">
        <v>265</v>
      </c>
      <c r="O326" s="618">
        <v>194</v>
      </c>
      <c r="P326" s="621" t="s">
        <v>2260</v>
      </c>
      <c r="Q326" s="618">
        <v>2</v>
      </c>
      <c r="R326" s="625">
        <f t="shared" si="17"/>
        <v>100</v>
      </c>
      <c r="S326" s="625">
        <f t="shared" si="18"/>
        <v>73.20754716981132</v>
      </c>
      <c r="T326" s="625">
        <f t="shared" si="19"/>
        <v>0</v>
      </c>
      <c r="U326" s="625">
        <f t="shared" si="20"/>
        <v>0.75471698113207553</v>
      </c>
    </row>
    <row r="327" spans="1:21" hidden="1">
      <c r="A327" s="613">
        <v>25350</v>
      </c>
      <c r="B327" s="613" t="s">
        <v>2155</v>
      </c>
      <c r="E327" s="616" t="s">
        <v>2254</v>
      </c>
      <c r="F327" s="616">
        <v>1</v>
      </c>
      <c r="G327" s="616" t="s">
        <v>2251</v>
      </c>
      <c r="H327" s="616">
        <v>1</v>
      </c>
      <c r="I327" s="616" t="s">
        <v>2176</v>
      </c>
      <c r="J327" s="616" t="s">
        <v>2188</v>
      </c>
      <c r="K327" s="616">
        <v>2</v>
      </c>
      <c r="L327" s="616" t="s">
        <v>2228</v>
      </c>
      <c r="M327" s="617" t="s">
        <v>2190</v>
      </c>
      <c r="N327" s="618">
        <v>19425</v>
      </c>
      <c r="O327" s="618">
        <v>15446</v>
      </c>
      <c r="P327" s="618">
        <v>1579</v>
      </c>
      <c r="Q327" s="618">
        <v>1299</v>
      </c>
      <c r="R327" s="625">
        <f t="shared" si="17"/>
        <v>100</v>
      </c>
      <c r="S327" s="625">
        <f t="shared" si="18"/>
        <v>79.516087516087524</v>
      </c>
      <c r="T327" s="625">
        <f t="shared" si="19"/>
        <v>8.1287001287001281</v>
      </c>
      <c r="U327" s="625">
        <f t="shared" si="20"/>
        <v>6.6872586872586872</v>
      </c>
    </row>
    <row r="328" spans="1:21" hidden="1">
      <c r="A328" s="613">
        <v>25351</v>
      </c>
      <c r="B328" s="613" t="s">
        <v>2155</v>
      </c>
      <c r="E328" s="616" t="s">
        <v>2254</v>
      </c>
      <c r="F328" s="616">
        <v>1</v>
      </c>
      <c r="G328" s="616" t="s">
        <v>2251</v>
      </c>
      <c r="H328" s="616">
        <v>1</v>
      </c>
      <c r="I328" s="616" t="s">
        <v>2176</v>
      </c>
      <c r="J328" s="616" t="s">
        <v>2188</v>
      </c>
      <c r="K328" s="616">
        <v>3</v>
      </c>
      <c r="L328" s="616" t="s">
        <v>2229</v>
      </c>
      <c r="M328" s="617" t="s">
        <v>2190</v>
      </c>
      <c r="N328" s="618">
        <v>3493</v>
      </c>
      <c r="O328" s="618">
        <v>2642</v>
      </c>
      <c r="P328" s="618">
        <v>302</v>
      </c>
      <c r="Q328" s="618">
        <v>402</v>
      </c>
      <c r="R328" s="625">
        <f t="shared" si="17"/>
        <v>100</v>
      </c>
      <c r="S328" s="625">
        <f t="shared" si="18"/>
        <v>75.636988262238759</v>
      </c>
      <c r="T328" s="625">
        <f t="shared" si="19"/>
        <v>8.6458631548811908</v>
      </c>
      <c r="U328" s="625">
        <f t="shared" si="20"/>
        <v>11.508731749212711</v>
      </c>
    </row>
    <row r="329" spans="1:21" hidden="1">
      <c r="A329" s="613">
        <v>25352</v>
      </c>
      <c r="B329" s="613" t="s">
        <v>2155</v>
      </c>
      <c r="E329" s="616" t="s">
        <v>2254</v>
      </c>
      <c r="F329" s="616">
        <v>1</v>
      </c>
      <c r="G329" s="616" t="s">
        <v>2251</v>
      </c>
      <c r="H329" s="616">
        <v>1</v>
      </c>
      <c r="I329" s="616" t="s">
        <v>2176</v>
      </c>
      <c r="J329" s="616" t="s">
        <v>2188</v>
      </c>
      <c r="K329" s="616">
        <v>3</v>
      </c>
      <c r="L329" s="616" t="s">
        <v>2230</v>
      </c>
      <c r="M329" s="617" t="s">
        <v>2190</v>
      </c>
      <c r="N329" s="618">
        <v>1068</v>
      </c>
      <c r="O329" s="618">
        <v>203</v>
      </c>
      <c r="P329" s="618">
        <v>63</v>
      </c>
      <c r="Q329" s="618">
        <v>180</v>
      </c>
      <c r="R329" s="625">
        <f t="shared" si="17"/>
        <v>100</v>
      </c>
      <c r="S329" s="625">
        <f t="shared" si="18"/>
        <v>19.007490636704119</v>
      </c>
      <c r="T329" s="625">
        <f t="shared" si="19"/>
        <v>5.8988764044943816</v>
      </c>
      <c r="U329" s="625">
        <f t="shared" si="20"/>
        <v>16.853932584269664</v>
      </c>
    </row>
    <row r="330" spans="1:21" hidden="1">
      <c r="A330" s="613">
        <v>25353</v>
      </c>
      <c r="B330" s="613" t="s">
        <v>2155</v>
      </c>
      <c r="E330" s="616" t="s">
        <v>2254</v>
      </c>
      <c r="F330" s="616">
        <v>1</v>
      </c>
      <c r="G330" s="616" t="s">
        <v>2251</v>
      </c>
      <c r="H330" s="616">
        <v>1</v>
      </c>
      <c r="I330" s="616" t="s">
        <v>2176</v>
      </c>
      <c r="J330" s="616" t="s">
        <v>2188</v>
      </c>
      <c r="K330" s="616">
        <v>3</v>
      </c>
      <c r="L330" s="616" t="s">
        <v>2231</v>
      </c>
      <c r="M330" s="617" t="s">
        <v>2190</v>
      </c>
      <c r="N330" s="618">
        <v>1911</v>
      </c>
      <c r="O330" s="618">
        <v>1126</v>
      </c>
      <c r="P330" s="618">
        <v>169</v>
      </c>
      <c r="Q330" s="618">
        <v>285</v>
      </c>
      <c r="R330" s="625">
        <f t="shared" si="17"/>
        <v>100</v>
      </c>
      <c r="S330" s="625">
        <f t="shared" si="18"/>
        <v>58.922030350601787</v>
      </c>
      <c r="T330" s="625">
        <f t="shared" si="19"/>
        <v>8.8435374149659864</v>
      </c>
      <c r="U330" s="625">
        <f t="shared" si="20"/>
        <v>14.913657770800629</v>
      </c>
    </row>
    <row r="331" spans="1:21" hidden="1">
      <c r="A331" s="613">
        <v>25354</v>
      </c>
      <c r="B331" s="613" t="s">
        <v>2155</v>
      </c>
      <c r="E331" s="616" t="s">
        <v>2254</v>
      </c>
      <c r="F331" s="616">
        <v>1</v>
      </c>
      <c r="G331" s="616" t="s">
        <v>2251</v>
      </c>
      <c r="H331" s="616">
        <v>1</v>
      </c>
      <c r="I331" s="616" t="s">
        <v>2176</v>
      </c>
      <c r="J331" s="616" t="s">
        <v>2188</v>
      </c>
      <c r="K331" s="616">
        <v>3</v>
      </c>
      <c r="L331" s="616" t="s">
        <v>2232</v>
      </c>
      <c r="M331" s="617" t="s">
        <v>2190</v>
      </c>
      <c r="N331" s="618">
        <v>12953</v>
      </c>
      <c r="O331" s="618">
        <v>11475</v>
      </c>
      <c r="P331" s="618">
        <v>1046</v>
      </c>
      <c r="Q331" s="618">
        <v>432</v>
      </c>
      <c r="R331" s="625">
        <f t="shared" ref="R331:R394" si="21">N331/$N331*100</f>
        <v>100</v>
      </c>
      <c r="S331" s="625">
        <f t="shared" ref="S331:S394" si="22">O331/$N331*100</f>
        <v>88.58951594225276</v>
      </c>
      <c r="T331" s="625">
        <f t="shared" ref="T331:T394" si="23">P331/$N331*100</f>
        <v>8.075349339921253</v>
      </c>
      <c r="U331" s="625">
        <f t="shared" ref="U331:U394" si="24">Q331/$N331*100</f>
        <v>3.3351347178259863</v>
      </c>
    </row>
    <row r="332" spans="1:21" hidden="1">
      <c r="A332" s="613">
        <v>25355</v>
      </c>
      <c r="B332" s="613" t="s">
        <v>2155</v>
      </c>
      <c r="E332" s="616" t="s">
        <v>2254</v>
      </c>
      <c r="F332" s="616">
        <v>1</v>
      </c>
      <c r="G332" s="616" t="s">
        <v>2251</v>
      </c>
      <c r="H332" s="616">
        <v>1</v>
      </c>
      <c r="I332" s="616" t="s">
        <v>2176</v>
      </c>
      <c r="J332" s="616" t="s">
        <v>2188</v>
      </c>
      <c r="K332" s="616">
        <v>2</v>
      </c>
      <c r="L332" s="616" t="s">
        <v>2233</v>
      </c>
      <c r="M332" s="617" t="s">
        <v>2190</v>
      </c>
      <c r="N332" s="618">
        <v>30636</v>
      </c>
      <c r="O332" s="618">
        <v>5961</v>
      </c>
      <c r="P332" s="618">
        <v>1744</v>
      </c>
      <c r="Q332" s="618">
        <v>2304</v>
      </c>
      <c r="R332" s="625">
        <f t="shared" si="21"/>
        <v>100</v>
      </c>
      <c r="S332" s="625">
        <f t="shared" si="22"/>
        <v>19.457500979240113</v>
      </c>
      <c r="T332" s="625">
        <f t="shared" si="23"/>
        <v>5.6926491709100402</v>
      </c>
      <c r="U332" s="625">
        <f t="shared" si="24"/>
        <v>7.5205640423031728</v>
      </c>
    </row>
    <row r="333" spans="1:21" hidden="1">
      <c r="A333" s="613">
        <v>25356</v>
      </c>
      <c r="B333" s="613" t="s">
        <v>2155</v>
      </c>
      <c r="E333" s="616" t="s">
        <v>2254</v>
      </c>
      <c r="F333" s="616">
        <v>1</v>
      </c>
      <c r="G333" s="616" t="s">
        <v>2251</v>
      </c>
      <c r="H333" s="616">
        <v>1</v>
      </c>
      <c r="I333" s="616" t="s">
        <v>2176</v>
      </c>
      <c r="J333" s="616" t="s">
        <v>2188</v>
      </c>
      <c r="K333" s="616">
        <v>3</v>
      </c>
      <c r="L333" s="616" t="s">
        <v>2234</v>
      </c>
      <c r="M333" s="617" t="s">
        <v>2190</v>
      </c>
      <c r="N333" s="618">
        <v>4441</v>
      </c>
      <c r="O333" s="618">
        <v>2099</v>
      </c>
      <c r="P333" s="618">
        <v>734</v>
      </c>
      <c r="Q333" s="618">
        <v>1229</v>
      </c>
      <c r="R333" s="625">
        <f t="shared" si="21"/>
        <v>100</v>
      </c>
      <c r="S333" s="625">
        <f t="shared" si="22"/>
        <v>47.264129700517906</v>
      </c>
      <c r="T333" s="625">
        <f t="shared" si="23"/>
        <v>16.527809052015314</v>
      </c>
      <c r="U333" s="625">
        <f t="shared" si="24"/>
        <v>27.673947309164603</v>
      </c>
    </row>
    <row r="334" spans="1:21" hidden="1">
      <c r="A334" s="613">
        <v>25357</v>
      </c>
      <c r="B334" s="613" t="s">
        <v>2155</v>
      </c>
      <c r="E334" s="616" t="s">
        <v>2254</v>
      </c>
      <c r="F334" s="616">
        <v>1</v>
      </c>
      <c r="G334" s="616" t="s">
        <v>2251</v>
      </c>
      <c r="H334" s="616">
        <v>1</v>
      </c>
      <c r="I334" s="616" t="s">
        <v>2176</v>
      </c>
      <c r="J334" s="616" t="s">
        <v>2188</v>
      </c>
      <c r="K334" s="616">
        <v>3</v>
      </c>
      <c r="L334" s="616" t="s">
        <v>2235</v>
      </c>
      <c r="M334" s="617" t="s">
        <v>2190</v>
      </c>
      <c r="N334" s="618">
        <v>12695</v>
      </c>
      <c r="O334" s="618">
        <v>2500</v>
      </c>
      <c r="P334" s="618">
        <v>928</v>
      </c>
      <c r="Q334" s="618">
        <v>561</v>
      </c>
      <c r="R334" s="625">
        <f t="shared" si="21"/>
        <v>100</v>
      </c>
      <c r="S334" s="625">
        <f t="shared" si="22"/>
        <v>19.692792437967704</v>
      </c>
      <c r="T334" s="625">
        <f t="shared" si="23"/>
        <v>7.3099645529736117</v>
      </c>
      <c r="U334" s="625">
        <f t="shared" si="24"/>
        <v>4.4190626230799532</v>
      </c>
    </row>
    <row r="335" spans="1:21" hidden="1">
      <c r="A335" s="613">
        <v>25358</v>
      </c>
      <c r="B335" s="613" t="s">
        <v>2155</v>
      </c>
      <c r="E335" s="616" t="s">
        <v>2254</v>
      </c>
      <c r="F335" s="616">
        <v>1</v>
      </c>
      <c r="G335" s="616" t="s">
        <v>2251</v>
      </c>
      <c r="H335" s="616">
        <v>1</v>
      </c>
      <c r="I335" s="616" t="s">
        <v>2176</v>
      </c>
      <c r="J335" s="616" t="s">
        <v>2188</v>
      </c>
      <c r="K335" s="616">
        <v>3</v>
      </c>
      <c r="L335" s="616" t="s">
        <v>2236</v>
      </c>
      <c r="M335" s="617" t="s">
        <v>2190</v>
      </c>
      <c r="N335" s="618">
        <v>13500</v>
      </c>
      <c r="O335" s="618">
        <v>1363</v>
      </c>
      <c r="P335" s="618">
        <v>82</v>
      </c>
      <c r="Q335" s="618">
        <v>514</v>
      </c>
      <c r="R335" s="625">
        <f t="shared" si="21"/>
        <v>100</v>
      </c>
      <c r="S335" s="625">
        <f t="shared" si="22"/>
        <v>10.096296296296297</v>
      </c>
      <c r="T335" s="625">
        <f t="shared" si="23"/>
        <v>0.6074074074074074</v>
      </c>
      <c r="U335" s="625">
        <f t="shared" si="24"/>
        <v>3.8074074074074074</v>
      </c>
    </row>
    <row r="336" spans="1:21" hidden="1">
      <c r="A336" s="613">
        <v>25359</v>
      </c>
      <c r="B336" s="613" t="s">
        <v>2155</v>
      </c>
      <c r="E336" s="616" t="s">
        <v>2254</v>
      </c>
      <c r="F336" s="616">
        <v>1</v>
      </c>
      <c r="G336" s="616" t="s">
        <v>2251</v>
      </c>
      <c r="H336" s="616">
        <v>1</v>
      </c>
      <c r="I336" s="616" t="s">
        <v>2176</v>
      </c>
      <c r="J336" s="616" t="s">
        <v>2188</v>
      </c>
      <c r="K336" s="616">
        <v>2</v>
      </c>
      <c r="L336" s="616" t="s">
        <v>2237</v>
      </c>
      <c r="M336" s="617" t="s">
        <v>2190</v>
      </c>
      <c r="N336" s="618">
        <v>10507</v>
      </c>
      <c r="O336" s="618">
        <v>428</v>
      </c>
      <c r="P336" s="618">
        <v>251</v>
      </c>
      <c r="Q336" s="618">
        <v>303</v>
      </c>
      <c r="R336" s="625">
        <f t="shared" si="21"/>
        <v>100</v>
      </c>
      <c r="S336" s="625">
        <f t="shared" si="22"/>
        <v>4.0734748263062714</v>
      </c>
      <c r="T336" s="625">
        <f t="shared" si="23"/>
        <v>2.3888836014085846</v>
      </c>
      <c r="U336" s="625">
        <f t="shared" si="24"/>
        <v>2.8837917578757017</v>
      </c>
    </row>
    <row r="337" spans="1:21" hidden="1">
      <c r="A337" s="613">
        <v>25360</v>
      </c>
      <c r="B337" s="613" t="s">
        <v>2155</v>
      </c>
      <c r="E337" s="616" t="s">
        <v>2254</v>
      </c>
      <c r="F337" s="616">
        <v>1</v>
      </c>
      <c r="G337" s="616" t="s">
        <v>2251</v>
      </c>
      <c r="H337" s="616">
        <v>1</v>
      </c>
      <c r="I337" s="616" t="s">
        <v>2176</v>
      </c>
      <c r="J337" s="616" t="s">
        <v>2188</v>
      </c>
      <c r="K337" s="616">
        <v>3</v>
      </c>
      <c r="L337" s="616" t="s">
        <v>2238</v>
      </c>
      <c r="M337" s="617" t="s">
        <v>2190</v>
      </c>
      <c r="N337" s="618">
        <v>7464</v>
      </c>
      <c r="O337" s="618">
        <v>126</v>
      </c>
      <c r="P337" s="621" t="s">
        <v>2260</v>
      </c>
      <c r="Q337" s="618">
        <v>301</v>
      </c>
      <c r="R337" s="625">
        <f t="shared" si="21"/>
        <v>100</v>
      </c>
      <c r="S337" s="625">
        <f t="shared" si="22"/>
        <v>1.6881028938906755</v>
      </c>
      <c r="T337" s="625">
        <f t="shared" si="23"/>
        <v>0</v>
      </c>
      <c r="U337" s="625">
        <f t="shared" si="24"/>
        <v>4.032690246516613</v>
      </c>
    </row>
    <row r="338" spans="1:21" hidden="1">
      <c r="A338" s="613">
        <v>25361</v>
      </c>
      <c r="B338" s="613" t="s">
        <v>2155</v>
      </c>
      <c r="E338" s="616" t="s">
        <v>2254</v>
      </c>
      <c r="F338" s="616">
        <v>1</v>
      </c>
      <c r="G338" s="616" t="s">
        <v>2251</v>
      </c>
      <c r="H338" s="616">
        <v>1</v>
      </c>
      <c r="I338" s="616" t="s">
        <v>2176</v>
      </c>
      <c r="J338" s="616" t="s">
        <v>2188</v>
      </c>
      <c r="K338" s="616">
        <v>3</v>
      </c>
      <c r="L338" s="616" t="s">
        <v>2239</v>
      </c>
      <c r="M338" s="617" t="s">
        <v>2190</v>
      </c>
      <c r="N338" s="618">
        <v>38</v>
      </c>
      <c r="O338" s="621" t="s">
        <v>2260</v>
      </c>
      <c r="P338" s="618">
        <v>36</v>
      </c>
      <c r="Q338" s="618">
        <v>2</v>
      </c>
      <c r="R338" s="625">
        <f t="shared" si="21"/>
        <v>100</v>
      </c>
      <c r="S338" s="625">
        <f t="shared" si="22"/>
        <v>0</v>
      </c>
      <c r="T338" s="625">
        <f t="shared" si="23"/>
        <v>94.73684210526315</v>
      </c>
      <c r="U338" s="625">
        <f t="shared" si="24"/>
        <v>5.2631578947368416</v>
      </c>
    </row>
    <row r="339" spans="1:21" hidden="1">
      <c r="A339" s="613">
        <v>25362</v>
      </c>
      <c r="B339" s="613" t="s">
        <v>2155</v>
      </c>
      <c r="E339" s="616" t="s">
        <v>2254</v>
      </c>
      <c r="F339" s="616">
        <v>1</v>
      </c>
      <c r="G339" s="616" t="s">
        <v>2251</v>
      </c>
      <c r="H339" s="616">
        <v>1</v>
      </c>
      <c r="I339" s="616" t="s">
        <v>2176</v>
      </c>
      <c r="J339" s="616" t="s">
        <v>2188</v>
      </c>
      <c r="K339" s="616">
        <v>3</v>
      </c>
      <c r="L339" s="616" t="s">
        <v>2240</v>
      </c>
      <c r="M339" s="617" t="s">
        <v>2190</v>
      </c>
      <c r="N339" s="618">
        <v>3005</v>
      </c>
      <c r="O339" s="618">
        <v>302</v>
      </c>
      <c r="P339" s="618">
        <v>215</v>
      </c>
      <c r="Q339" s="621" t="s">
        <v>2260</v>
      </c>
      <c r="R339" s="625">
        <f t="shared" si="21"/>
        <v>100</v>
      </c>
      <c r="S339" s="625">
        <f t="shared" si="22"/>
        <v>10.049916805324459</v>
      </c>
      <c r="T339" s="625">
        <f t="shared" si="23"/>
        <v>7.1547420965058244</v>
      </c>
      <c r="U339" s="625">
        <f t="shared" si="24"/>
        <v>0</v>
      </c>
    </row>
    <row r="340" spans="1:21" hidden="1">
      <c r="A340" s="613">
        <v>25363</v>
      </c>
      <c r="B340" s="613" t="s">
        <v>2155</v>
      </c>
      <c r="E340" s="616" t="s">
        <v>2254</v>
      </c>
      <c r="F340" s="616">
        <v>1</v>
      </c>
      <c r="G340" s="616" t="s">
        <v>2251</v>
      </c>
      <c r="H340" s="616">
        <v>1</v>
      </c>
      <c r="I340" s="616" t="s">
        <v>2176</v>
      </c>
      <c r="J340" s="616" t="s">
        <v>2188</v>
      </c>
      <c r="K340" s="616">
        <v>2</v>
      </c>
      <c r="L340" s="616" t="s">
        <v>2241</v>
      </c>
      <c r="M340" s="617" t="s">
        <v>2190</v>
      </c>
      <c r="N340" s="618">
        <v>27305</v>
      </c>
      <c r="O340" s="618">
        <v>10532</v>
      </c>
      <c r="P340" s="618">
        <v>3748</v>
      </c>
      <c r="Q340" s="618">
        <v>2790</v>
      </c>
      <c r="R340" s="625">
        <f t="shared" si="21"/>
        <v>100</v>
      </c>
      <c r="S340" s="625">
        <f t="shared" si="22"/>
        <v>38.571690166636145</v>
      </c>
      <c r="T340" s="625">
        <f t="shared" si="23"/>
        <v>13.726423731917231</v>
      </c>
      <c r="U340" s="625">
        <f t="shared" si="24"/>
        <v>10.217908807910639</v>
      </c>
    </row>
    <row r="341" spans="1:21" hidden="1">
      <c r="A341" s="613">
        <v>25364</v>
      </c>
      <c r="B341" s="613" t="s">
        <v>2155</v>
      </c>
      <c r="E341" s="616" t="s">
        <v>2254</v>
      </c>
      <c r="F341" s="616">
        <v>1</v>
      </c>
      <c r="G341" s="616" t="s">
        <v>2251</v>
      </c>
      <c r="H341" s="616">
        <v>1</v>
      </c>
      <c r="I341" s="616" t="s">
        <v>2176</v>
      </c>
      <c r="J341" s="616" t="s">
        <v>2188</v>
      </c>
      <c r="K341" s="616">
        <v>3</v>
      </c>
      <c r="L341" s="616" t="s">
        <v>2242</v>
      </c>
      <c r="M341" s="617" t="s">
        <v>2190</v>
      </c>
      <c r="N341" s="618">
        <v>1642</v>
      </c>
      <c r="O341" s="618">
        <v>880</v>
      </c>
      <c r="P341" s="618">
        <v>197</v>
      </c>
      <c r="Q341" s="618">
        <v>325</v>
      </c>
      <c r="R341" s="625">
        <f t="shared" si="21"/>
        <v>100</v>
      </c>
      <c r="S341" s="625">
        <f t="shared" si="22"/>
        <v>53.593179049939096</v>
      </c>
      <c r="T341" s="625">
        <f t="shared" si="23"/>
        <v>11.997563946406821</v>
      </c>
      <c r="U341" s="625">
        <f t="shared" si="24"/>
        <v>19.792935444579783</v>
      </c>
    </row>
    <row r="342" spans="1:21" hidden="1">
      <c r="A342" s="613">
        <v>25365</v>
      </c>
      <c r="B342" s="613" t="s">
        <v>2155</v>
      </c>
      <c r="E342" s="616" t="s">
        <v>2254</v>
      </c>
      <c r="F342" s="616">
        <v>1</v>
      </c>
      <c r="G342" s="616" t="s">
        <v>2251</v>
      </c>
      <c r="H342" s="616">
        <v>1</v>
      </c>
      <c r="I342" s="616" t="s">
        <v>2176</v>
      </c>
      <c r="J342" s="616" t="s">
        <v>2188</v>
      </c>
      <c r="K342" s="616">
        <v>3</v>
      </c>
      <c r="L342" s="616" t="s">
        <v>2243</v>
      </c>
      <c r="M342" s="617" t="s">
        <v>2190</v>
      </c>
      <c r="N342" s="618">
        <v>5149</v>
      </c>
      <c r="O342" s="618">
        <v>3152</v>
      </c>
      <c r="P342" s="618">
        <v>841</v>
      </c>
      <c r="Q342" s="618">
        <v>238</v>
      </c>
      <c r="R342" s="625">
        <f t="shared" si="21"/>
        <v>100</v>
      </c>
      <c r="S342" s="625">
        <f t="shared" si="22"/>
        <v>61.215770052437371</v>
      </c>
      <c r="T342" s="625">
        <f t="shared" si="23"/>
        <v>16.333268595843855</v>
      </c>
      <c r="U342" s="625">
        <f t="shared" si="24"/>
        <v>4.6222567488832782</v>
      </c>
    </row>
    <row r="343" spans="1:21" hidden="1">
      <c r="A343" s="613">
        <v>25366</v>
      </c>
      <c r="B343" s="613" t="s">
        <v>2155</v>
      </c>
      <c r="E343" s="616" t="s">
        <v>2254</v>
      </c>
      <c r="F343" s="616">
        <v>1</v>
      </c>
      <c r="G343" s="616" t="s">
        <v>2251</v>
      </c>
      <c r="H343" s="616">
        <v>1</v>
      </c>
      <c r="I343" s="616" t="s">
        <v>2176</v>
      </c>
      <c r="J343" s="616" t="s">
        <v>2188</v>
      </c>
      <c r="K343" s="616">
        <v>3</v>
      </c>
      <c r="L343" s="616" t="s">
        <v>2244</v>
      </c>
      <c r="M343" s="617" t="s">
        <v>2190</v>
      </c>
      <c r="N343" s="618">
        <v>3631</v>
      </c>
      <c r="O343" s="618">
        <v>1282</v>
      </c>
      <c r="P343" s="618">
        <v>178</v>
      </c>
      <c r="Q343" s="618">
        <v>223</v>
      </c>
      <c r="R343" s="625">
        <f t="shared" si="21"/>
        <v>100</v>
      </c>
      <c r="S343" s="625">
        <f t="shared" si="22"/>
        <v>35.307077939961445</v>
      </c>
      <c r="T343" s="625">
        <f t="shared" si="23"/>
        <v>4.9022307904158628</v>
      </c>
      <c r="U343" s="625">
        <f t="shared" si="24"/>
        <v>6.1415587992288625</v>
      </c>
    </row>
    <row r="344" spans="1:21" hidden="1">
      <c r="A344" s="613">
        <v>25367</v>
      </c>
      <c r="B344" s="613" t="s">
        <v>2155</v>
      </c>
      <c r="E344" s="616" t="s">
        <v>2254</v>
      </c>
      <c r="F344" s="616">
        <v>1</v>
      </c>
      <c r="G344" s="616" t="s">
        <v>2251</v>
      </c>
      <c r="H344" s="616">
        <v>1</v>
      </c>
      <c r="I344" s="616" t="s">
        <v>2176</v>
      </c>
      <c r="J344" s="616" t="s">
        <v>2188</v>
      </c>
      <c r="K344" s="616">
        <v>3</v>
      </c>
      <c r="L344" s="616" t="s">
        <v>2245</v>
      </c>
      <c r="M344" s="617" t="s">
        <v>2190</v>
      </c>
      <c r="N344" s="618">
        <v>16883</v>
      </c>
      <c r="O344" s="618">
        <v>5218</v>
      </c>
      <c r="P344" s="618">
        <v>2532</v>
      </c>
      <c r="Q344" s="618">
        <v>2005</v>
      </c>
      <c r="R344" s="625">
        <f t="shared" si="21"/>
        <v>100</v>
      </c>
      <c r="S344" s="625">
        <f t="shared" si="22"/>
        <v>30.906829354972459</v>
      </c>
      <c r="T344" s="625">
        <f t="shared" si="23"/>
        <v>14.997334596931825</v>
      </c>
      <c r="U344" s="625">
        <f t="shared" si="24"/>
        <v>11.875851448202333</v>
      </c>
    </row>
    <row r="345" spans="1:21" hidden="1">
      <c r="A345" s="613">
        <v>25368</v>
      </c>
      <c r="B345" s="613" t="s">
        <v>2155</v>
      </c>
      <c r="E345" s="616" t="s">
        <v>2254</v>
      </c>
      <c r="F345" s="616">
        <v>1</v>
      </c>
      <c r="G345" s="616" t="s">
        <v>2251</v>
      </c>
      <c r="H345" s="616">
        <v>1</v>
      </c>
      <c r="I345" s="616" t="s">
        <v>2176</v>
      </c>
      <c r="J345" s="616" t="s">
        <v>2188</v>
      </c>
      <c r="K345" s="616">
        <v>2</v>
      </c>
      <c r="L345" s="616" t="s">
        <v>2246</v>
      </c>
      <c r="M345" s="617" t="s">
        <v>2190</v>
      </c>
      <c r="N345" s="618">
        <v>50396</v>
      </c>
      <c r="O345" s="618">
        <v>12226</v>
      </c>
      <c r="P345" s="618">
        <v>1571</v>
      </c>
      <c r="Q345" s="618">
        <v>1487</v>
      </c>
      <c r="R345" s="625">
        <f t="shared" si="21"/>
        <v>100</v>
      </c>
      <c r="S345" s="625">
        <f t="shared" si="22"/>
        <v>24.259861893801098</v>
      </c>
      <c r="T345" s="625">
        <f t="shared" si="23"/>
        <v>3.117310897690293</v>
      </c>
      <c r="U345" s="625">
        <f t="shared" si="24"/>
        <v>2.9506310024605127</v>
      </c>
    </row>
    <row r="346" spans="1:21" hidden="1">
      <c r="A346" s="613">
        <v>25369</v>
      </c>
      <c r="B346" s="613" t="s">
        <v>2155</v>
      </c>
      <c r="E346" s="616" t="s">
        <v>2254</v>
      </c>
      <c r="F346" s="616">
        <v>1</v>
      </c>
      <c r="G346" s="616" t="s">
        <v>2251</v>
      </c>
      <c r="H346" s="616">
        <v>1</v>
      </c>
      <c r="I346" s="616" t="s">
        <v>2176</v>
      </c>
      <c r="J346" s="616" t="s">
        <v>2188</v>
      </c>
      <c r="K346" s="616">
        <v>3</v>
      </c>
      <c r="L346" s="616" t="s">
        <v>2247</v>
      </c>
      <c r="M346" s="617" t="s">
        <v>2190</v>
      </c>
      <c r="N346" s="618">
        <v>24468</v>
      </c>
      <c r="O346" s="618">
        <v>12173</v>
      </c>
      <c r="P346" s="618">
        <v>1571</v>
      </c>
      <c r="Q346" s="618">
        <v>1462</v>
      </c>
      <c r="R346" s="625">
        <f t="shared" si="21"/>
        <v>100</v>
      </c>
      <c r="S346" s="625">
        <f t="shared" si="22"/>
        <v>49.750694785025338</v>
      </c>
      <c r="T346" s="625">
        <f t="shared" si="23"/>
        <v>6.4206310282818366</v>
      </c>
      <c r="U346" s="625">
        <f t="shared" si="24"/>
        <v>5.9751512179172792</v>
      </c>
    </row>
    <row r="347" spans="1:21" hidden="1">
      <c r="A347" s="613">
        <v>25370</v>
      </c>
      <c r="B347" s="613" t="s">
        <v>2155</v>
      </c>
      <c r="E347" s="616" t="s">
        <v>2254</v>
      </c>
      <c r="F347" s="616">
        <v>1</v>
      </c>
      <c r="G347" s="616" t="s">
        <v>2251</v>
      </c>
      <c r="H347" s="616">
        <v>1</v>
      </c>
      <c r="I347" s="616" t="s">
        <v>2176</v>
      </c>
      <c r="J347" s="616" t="s">
        <v>2188</v>
      </c>
      <c r="K347" s="616">
        <v>3</v>
      </c>
      <c r="L347" s="616" t="s">
        <v>2248</v>
      </c>
      <c r="M347" s="617" t="s">
        <v>2190</v>
      </c>
      <c r="N347" s="618">
        <v>10132</v>
      </c>
      <c r="O347" s="621" t="s">
        <v>2260</v>
      </c>
      <c r="P347" s="621" t="s">
        <v>2260</v>
      </c>
      <c r="Q347" s="621" t="s">
        <v>2260</v>
      </c>
      <c r="R347" s="625">
        <f t="shared" si="21"/>
        <v>100</v>
      </c>
      <c r="S347" s="625">
        <f t="shared" si="22"/>
        <v>0</v>
      </c>
      <c r="T347" s="625">
        <f t="shared" si="23"/>
        <v>0</v>
      </c>
      <c r="U347" s="625">
        <f t="shared" si="24"/>
        <v>0</v>
      </c>
    </row>
    <row r="348" spans="1:21" hidden="1">
      <c r="A348" s="613">
        <v>25371</v>
      </c>
      <c r="B348" s="613" t="s">
        <v>2155</v>
      </c>
      <c r="E348" s="616" t="s">
        <v>2254</v>
      </c>
      <c r="F348" s="616">
        <v>1</v>
      </c>
      <c r="G348" s="616" t="s">
        <v>2251</v>
      </c>
      <c r="H348" s="616">
        <v>1</v>
      </c>
      <c r="I348" s="616" t="s">
        <v>2176</v>
      </c>
      <c r="J348" s="616" t="s">
        <v>2188</v>
      </c>
      <c r="K348" s="616">
        <v>3</v>
      </c>
      <c r="L348" s="616" t="s">
        <v>2249</v>
      </c>
      <c r="M348" s="617" t="s">
        <v>2190</v>
      </c>
      <c r="N348" s="618">
        <v>13392</v>
      </c>
      <c r="O348" s="621" t="s">
        <v>2260</v>
      </c>
      <c r="P348" s="621" t="s">
        <v>2260</v>
      </c>
      <c r="Q348" s="621" t="s">
        <v>2260</v>
      </c>
      <c r="R348" s="625">
        <f t="shared" si="21"/>
        <v>100</v>
      </c>
      <c r="S348" s="625">
        <f t="shared" si="22"/>
        <v>0</v>
      </c>
      <c r="T348" s="625">
        <f t="shared" si="23"/>
        <v>0</v>
      </c>
      <c r="U348" s="625">
        <f t="shared" si="24"/>
        <v>0</v>
      </c>
    </row>
    <row r="349" spans="1:21" hidden="1">
      <c r="A349" s="613">
        <v>25372</v>
      </c>
      <c r="B349" s="613" t="s">
        <v>2155</v>
      </c>
      <c r="E349" s="616" t="s">
        <v>2254</v>
      </c>
      <c r="F349" s="616">
        <v>1</v>
      </c>
      <c r="G349" s="616" t="s">
        <v>2251</v>
      </c>
      <c r="H349" s="616">
        <v>1</v>
      </c>
      <c r="I349" s="616" t="s">
        <v>2176</v>
      </c>
      <c r="J349" s="616" t="s">
        <v>2188</v>
      </c>
      <c r="K349" s="616">
        <v>3</v>
      </c>
      <c r="L349" s="616" t="s">
        <v>2250</v>
      </c>
      <c r="M349" s="617" t="s">
        <v>2190</v>
      </c>
      <c r="N349" s="618">
        <v>2404</v>
      </c>
      <c r="O349" s="618">
        <v>52</v>
      </c>
      <c r="P349" s="621" t="s">
        <v>2260</v>
      </c>
      <c r="Q349" s="618">
        <v>25</v>
      </c>
      <c r="R349" s="625">
        <f t="shared" si="21"/>
        <v>100</v>
      </c>
      <c r="S349" s="625">
        <f t="shared" si="22"/>
        <v>2.1630615640599005</v>
      </c>
      <c r="T349" s="625">
        <f t="shared" si="23"/>
        <v>0</v>
      </c>
      <c r="U349" s="625">
        <f t="shared" si="24"/>
        <v>1.0399334442595674</v>
      </c>
    </row>
    <row r="350" spans="1:21" hidden="1">
      <c r="A350" s="613">
        <v>26121</v>
      </c>
      <c r="B350" s="613" t="s">
        <v>2155</v>
      </c>
      <c r="E350" s="616" t="s">
        <v>2254</v>
      </c>
      <c r="F350" s="616">
        <v>1</v>
      </c>
      <c r="G350" s="616" t="s">
        <v>2252</v>
      </c>
      <c r="H350" s="616">
        <v>1</v>
      </c>
      <c r="I350" s="616" t="s">
        <v>2176</v>
      </c>
      <c r="J350" s="616" t="s">
        <v>2177</v>
      </c>
      <c r="K350" s="616">
        <v>1</v>
      </c>
      <c r="L350" s="616" t="s">
        <v>2178</v>
      </c>
      <c r="M350" s="617"/>
      <c r="N350" s="618">
        <v>30</v>
      </c>
      <c r="O350" s="618">
        <v>30</v>
      </c>
      <c r="P350" s="618">
        <v>30</v>
      </c>
      <c r="Q350" s="618">
        <v>30</v>
      </c>
      <c r="R350" s="625">
        <f t="shared" si="21"/>
        <v>100</v>
      </c>
      <c r="S350" s="625">
        <f t="shared" si="22"/>
        <v>100</v>
      </c>
      <c r="T350" s="625">
        <f t="shared" si="23"/>
        <v>100</v>
      </c>
      <c r="U350" s="625">
        <f t="shared" si="24"/>
        <v>100</v>
      </c>
    </row>
    <row r="351" spans="1:21" hidden="1">
      <c r="A351" s="613">
        <v>26122</v>
      </c>
      <c r="B351" s="613" t="s">
        <v>2155</v>
      </c>
      <c r="E351" s="616" t="s">
        <v>2254</v>
      </c>
      <c r="F351" s="616">
        <v>1</v>
      </c>
      <c r="G351" s="616" t="s">
        <v>2252</v>
      </c>
      <c r="H351" s="616">
        <v>1</v>
      </c>
      <c r="I351" s="616" t="s">
        <v>2176</v>
      </c>
      <c r="J351" s="616" t="s">
        <v>2179</v>
      </c>
      <c r="K351" s="616">
        <v>1</v>
      </c>
      <c r="L351" s="616" t="s">
        <v>2178</v>
      </c>
      <c r="M351" s="617"/>
      <c r="N351" s="618">
        <v>161997</v>
      </c>
      <c r="O351" s="618">
        <v>161997</v>
      </c>
      <c r="P351" s="618">
        <v>161997</v>
      </c>
      <c r="Q351" s="618">
        <v>161997</v>
      </c>
      <c r="R351" s="625">
        <f t="shared" si="21"/>
        <v>100</v>
      </c>
      <c r="S351" s="625">
        <f t="shared" si="22"/>
        <v>100</v>
      </c>
      <c r="T351" s="625">
        <f t="shared" si="23"/>
        <v>100</v>
      </c>
      <c r="U351" s="625">
        <f t="shared" si="24"/>
        <v>100</v>
      </c>
    </row>
    <row r="352" spans="1:21" hidden="1">
      <c r="A352" s="613">
        <v>26123</v>
      </c>
      <c r="B352" s="613" t="s">
        <v>2155</v>
      </c>
      <c r="E352" s="616" t="s">
        <v>2254</v>
      </c>
      <c r="F352" s="616">
        <v>1</v>
      </c>
      <c r="G352" s="616" t="s">
        <v>2252</v>
      </c>
      <c r="H352" s="616">
        <v>1</v>
      </c>
      <c r="I352" s="616" t="s">
        <v>2176</v>
      </c>
      <c r="J352" s="616" t="s">
        <v>2180</v>
      </c>
      <c r="K352" s="616">
        <v>1</v>
      </c>
      <c r="L352" s="616" t="s">
        <v>2181</v>
      </c>
      <c r="M352" s="617" t="s">
        <v>2182</v>
      </c>
      <c r="N352" s="619">
        <v>1</v>
      </c>
      <c r="O352" s="619">
        <v>1</v>
      </c>
      <c r="P352" s="619">
        <v>1</v>
      </c>
      <c r="Q352" s="619">
        <v>1</v>
      </c>
      <c r="R352" s="625">
        <f t="shared" si="21"/>
        <v>100</v>
      </c>
      <c r="S352" s="625">
        <f t="shared" si="22"/>
        <v>100</v>
      </c>
      <c r="T352" s="625">
        <f t="shared" si="23"/>
        <v>100</v>
      </c>
      <c r="U352" s="625">
        <f t="shared" si="24"/>
        <v>100</v>
      </c>
    </row>
    <row r="353" spans="1:21" hidden="1">
      <c r="A353" s="613">
        <v>26124</v>
      </c>
      <c r="B353" s="613" t="s">
        <v>2155</v>
      </c>
      <c r="E353" s="616" t="s">
        <v>2254</v>
      </c>
      <c r="F353" s="616">
        <v>1</v>
      </c>
      <c r="G353" s="616" t="s">
        <v>2252</v>
      </c>
      <c r="H353" s="616">
        <v>1</v>
      </c>
      <c r="I353" s="616" t="s">
        <v>2176</v>
      </c>
      <c r="J353" s="616" t="s">
        <v>2183</v>
      </c>
      <c r="K353" s="616">
        <v>1</v>
      </c>
      <c r="L353" s="616" t="s">
        <v>2181</v>
      </c>
      <c r="M353" s="617" t="s">
        <v>2182</v>
      </c>
      <c r="N353" s="622" t="s">
        <v>2260</v>
      </c>
      <c r="O353" s="622" t="s">
        <v>2260</v>
      </c>
      <c r="P353" s="622" t="s">
        <v>2260</v>
      </c>
      <c r="Q353" s="622" t="s">
        <v>2260</v>
      </c>
      <c r="R353" s="625" t="e">
        <f t="shared" si="21"/>
        <v>#DIV/0!</v>
      </c>
      <c r="S353" s="625" t="e">
        <f t="shared" si="22"/>
        <v>#DIV/0!</v>
      </c>
      <c r="T353" s="625" t="e">
        <f t="shared" si="23"/>
        <v>#DIV/0!</v>
      </c>
      <c r="U353" s="625" t="e">
        <f t="shared" si="24"/>
        <v>#DIV/0!</v>
      </c>
    </row>
    <row r="354" spans="1:21" hidden="1">
      <c r="A354" s="613">
        <v>26125</v>
      </c>
      <c r="B354" s="613" t="s">
        <v>2155</v>
      </c>
      <c r="E354" s="616" t="s">
        <v>2254</v>
      </c>
      <c r="F354" s="616">
        <v>1</v>
      </c>
      <c r="G354" s="616" t="s">
        <v>2252</v>
      </c>
      <c r="H354" s="616">
        <v>1</v>
      </c>
      <c r="I354" s="616" t="s">
        <v>2176</v>
      </c>
      <c r="J354" s="616" t="s">
        <v>2184</v>
      </c>
      <c r="K354" s="616">
        <v>1</v>
      </c>
      <c r="L354" s="616" t="s">
        <v>2181</v>
      </c>
      <c r="M354" s="617" t="s">
        <v>2182</v>
      </c>
      <c r="N354" s="619">
        <v>0.52</v>
      </c>
      <c r="O354" s="619">
        <v>0.52</v>
      </c>
      <c r="P354" s="619">
        <v>0.52</v>
      </c>
      <c r="Q354" s="619">
        <v>0.52</v>
      </c>
      <c r="R354" s="625">
        <f t="shared" si="21"/>
        <v>100</v>
      </c>
      <c r="S354" s="625">
        <f t="shared" si="22"/>
        <v>100</v>
      </c>
      <c r="T354" s="625">
        <f t="shared" si="23"/>
        <v>100</v>
      </c>
      <c r="U354" s="625">
        <f t="shared" si="24"/>
        <v>100</v>
      </c>
    </row>
    <row r="355" spans="1:21" hidden="1">
      <c r="A355" s="613">
        <v>26126</v>
      </c>
      <c r="B355" s="613" t="s">
        <v>2155</v>
      </c>
      <c r="E355" s="616" t="s">
        <v>2254</v>
      </c>
      <c r="F355" s="616">
        <v>1</v>
      </c>
      <c r="G355" s="616" t="s">
        <v>2252</v>
      </c>
      <c r="H355" s="616">
        <v>1</v>
      </c>
      <c r="I355" s="616" t="s">
        <v>2176</v>
      </c>
      <c r="J355" s="616" t="s">
        <v>2185</v>
      </c>
      <c r="K355" s="616">
        <v>1</v>
      </c>
      <c r="L355" s="616" t="s">
        <v>2181</v>
      </c>
      <c r="M355" s="617" t="s">
        <v>2182</v>
      </c>
      <c r="N355" s="619">
        <v>0.55000000000000004</v>
      </c>
      <c r="O355" s="619">
        <v>0.55000000000000004</v>
      </c>
      <c r="P355" s="619">
        <v>0.55000000000000004</v>
      </c>
      <c r="Q355" s="619">
        <v>0.55000000000000004</v>
      </c>
      <c r="R355" s="625">
        <f t="shared" si="21"/>
        <v>100</v>
      </c>
      <c r="S355" s="625">
        <f t="shared" si="22"/>
        <v>100</v>
      </c>
      <c r="T355" s="625">
        <f t="shared" si="23"/>
        <v>100</v>
      </c>
      <c r="U355" s="625">
        <f t="shared" si="24"/>
        <v>100</v>
      </c>
    </row>
    <row r="356" spans="1:21" hidden="1">
      <c r="A356" s="613">
        <v>26127</v>
      </c>
      <c r="B356" s="613" t="s">
        <v>2155</v>
      </c>
      <c r="E356" s="616" t="s">
        <v>2254</v>
      </c>
      <c r="F356" s="616">
        <v>1</v>
      </c>
      <c r="G356" s="616" t="s">
        <v>2252</v>
      </c>
      <c r="H356" s="616">
        <v>1</v>
      </c>
      <c r="I356" s="616" t="s">
        <v>2176</v>
      </c>
      <c r="J356" s="616" t="s">
        <v>2186</v>
      </c>
      <c r="K356" s="616">
        <v>1</v>
      </c>
      <c r="L356" s="616" t="s">
        <v>2181</v>
      </c>
      <c r="M356" s="617" t="s">
        <v>2187</v>
      </c>
      <c r="N356" s="620">
        <v>62</v>
      </c>
      <c r="O356" s="620">
        <v>62</v>
      </c>
      <c r="P356" s="620">
        <v>62</v>
      </c>
      <c r="Q356" s="620">
        <v>62</v>
      </c>
      <c r="R356" s="625">
        <f t="shared" si="21"/>
        <v>100</v>
      </c>
      <c r="S356" s="625">
        <f t="shared" si="22"/>
        <v>100</v>
      </c>
      <c r="T356" s="625">
        <f t="shared" si="23"/>
        <v>100</v>
      </c>
      <c r="U356" s="625">
        <f t="shared" si="24"/>
        <v>100</v>
      </c>
    </row>
    <row r="357" spans="1:21" hidden="1">
      <c r="A357" s="613">
        <v>26128</v>
      </c>
      <c r="B357" s="613" t="s">
        <v>2155</v>
      </c>
      <c r="E357" s="616" t="s">
        <v>2254</v>
      </c>
      <c r="F357" s="616">
        <v>1</v>
      </c>
      <c r="G357" s="616" t="s">
        <v>2252</v>
      </c>
      <c r="H357" s="616">
        <v>1</v>
      </c>
      <c r="I357" s="616" t="s">
        <v>2176</v>
      </c>
      <c r="J357" s="616" t="s">
        <v>2188</v>
      </c>
      <c r="K357" s="616">
        <v>1</v>
      </c>
      <c r="L357" s="616" t="s">
        <v>2189</v>
      </c>
      <c r="M357" s="617" t="s">
        <v>2190</v>
      </c>
      <c r="N357" s="618">
        <v>166515</v>
      </c>
      <c r="O357" s="618">
        <v>105121</v>
      </c>
      <c r="P357" s="618">
        <v>8197</v>
      </c>
      <c r="Q357" s="618">
        <v>8777</v>
      </c>
      <c r="R357" s="625">
        <f t="shared" si="21"/>
        <v>100</v>
      </c>
      <c r="S357" s="625">
        <f t="shared" si="22"/>
        <v>63.130048343993025</v>
      </c>
      <c r="T357" s="625">
        <f t="shared" si="23"/>
        <v>4.922679638471009</v>
      </c>
      <c r="U357" s="625">
        <f t="shared" si="24"/>
        <v>5.2709966069122896</v>
      </c>
    </row>
    <row r="358" spans="1:21" hidden="1">
      <c r="A358" s="613">
        <v>26129</v>
      </c>
      <c r="B358" s="613" t="s">
        <v>2155</v>
      </c>
      <c r="E358" s="616" t="s">
        <v>2254</v>
      </c>
      <c r="F358" s="616">
        <v>1</v>
      </c>
      <c r="G358" s="616" t="s">
        <v>2252</v>
      </c>
      <c r="H358" s="616">
        <v>1</v>
      </c>
      <c r="I358" s="616" t="s">
        <v>2176</v>
      </c>
      <c r="J358" s="616" t="s">
        <v>2188</v>
      </c>
      <c r="K358" s="616">
        <v>2</v>
      </c>
      <c r="L358" s="616" t="s">
        <v>2191</v>
      </c>
      <c r="M358" s="617" t="s">
        <v>2190</v>
      </c>
      <c r="N358" s="618">
        <v>43894</v>
      </c>
      <c r="O358" s="618">
        <v>35933</v>
      </c>
      <c r="P358" s="618">
        <v>3908</v>
      </c>
      <c r="Q358" s="618">
        <v>3264</v>
      </c>
      <c r="R358" s="625">
        <f t="shared" si="21"/>
        <v>100</v>
      </c>
      <c r="S358" s="625">
        <f t="shared" si="22"/>
        <v>81.863124800656124</v>
      </c>
      <c r="T358" s="625">
        <f t="shared" si="23"/>
        <v>8.9032669613158983</v>
      </c>
      <c r="U358" s="625">
        <f t="shared" si="24"/>
        <v>7.4360960495739734</v>
      </c>
    </row>
    <row r="359" spans="1:21" hidden="1">
      <c r="A359" s="613">
        <v>26130</v>
      </c>
      <c r="B359" s="613" t="s">
        <v>2155</v>
      </c>
      <c r="E359" s="616" t="s">
        <v>2254</v>
      </c>
      <c r="F359" s="616">
        <v>1</v>
      </c>
      <c r="G359" s="616" t="s">
        <v>2252</v>
      </c>
      <c r="H359" s="616">
        <v>1</v>
      </c>
      <c r="I359" s="616" t="s">
        <v>2176</v>
      </c>
      <c r="J359" s="616" t="s">
        <v>2188</v>
      </c>
      <c r="K359" s="616">
        <v>3</v>
      </c>
      <c r="L359" s="616" t="s">
        <v>2192</v>
      </c>
      <c r="M359" s="617" t="s">
        <v>2190</v>
      </c>
      <c r="N359" s="618">
        <v>2310</v>
      </c>
      <c r="O359" s="618">
        <v>1873</v>
      </c>
      <c r="P359" s="618">
        <v>299</v>
      </c>
      <c r="Q359" s="618">
        <v>138</v>
      </c>
      <c r="R359" s="625">
        <f t="shared" si="21"/>
        <v>100</v>
      </c>
      <c r="S359" s="625">
        <f t="shared" si="22"/>
        <v>81.082251082251076</v>
      </c>
      <c r="T359" s="625">
        <f t="shared" si="23"/>
        <v>12.943722943722943</v>
      </c>
      <c r="U359" s="625">
        <f t="shared" si="24"/>
        <v>5.9740259740259738</v>
      </c>
    </row>
    <row r="360" spans="1:21" hidden="1">
      <c r="A360" s="613">
        <v>26131</v>
      </c>
      <c r="B360" s="613" t="s">
        <v>2155</v>
      </c>
      <c r="E360" s="616" t="s">
        <v>2254</v>
      </c>
      <c r="F360" s="616">
        <v>1</v>
      </c>
      <c r="G360" s="616" t="s">
        <v>2252</v>
      </c>
      <c r="H360" s="616">
        <v>1</v>
      </c>
      <c r="I360" s="616" t="s">
        <v>2176</v>
      </c>
      <c r="J360" s="616" t="s">
        <v>2188</v>
      </c>
      <c r="K360" s="616">
        <v>3</v>
      </c>
      <c r="L360" s="616" t="s">
        <v>2193</v>
      </c>
      <c r="M360" s="617" t="s">
        <v>2190</v>
      </c>
      <c r="N360" s="618">
        <v>5556</v>
      </c>
      <c r="O360" s="618">
        <v>5261</v>
      </c>
      <c r="P360" s="618">
        <v>98</v>
      </c>
      <c r="Q360" s="618">
        <v>114</v>
      </c>
      <c r="R360" s="625">
        <f t="shared" si="21"/>
        <v>100</v>
      </c>
      <c r="S360" s="625">
        <f t="shared" si="22"/>
        <v>94.690424766018722</v>
      </c>
      <c r="T360" s="625">
        <f t="shared" si="23"/>
        <v>1.7638588912886968</v>
      </c>
      <c r="U360" s="625">
        <f t="shared" si="24"/>
        <v>2.0518358531317493</v>
      </c>
    </row>
    <row r="361" spans="1:21" hidden="1">
      <c r="A361" s="613">
        <v>26132</v>
      </c>
      <c r="B361" s="613" t="s">
        <v>2155</v>
      </c>
      <c r="E361" s="616" t="s">
        <v>2254</v>
      </c>
      <c r="F361" s="616">
        <v>1</v>
      </c>
      <c r="G361" s="616" t="s">
        <v>2252</v>
      </c>
      <c r="H361" s="616">
        <v>1</v>
      </c>
      <c r="I361" s="616" t="s">
        <v>2176</v>
      </c>
      <c r="J361" s="616" t="s">
        <v>2188</v>
      </c>
      <c r="K361" s="616">
        <v>3</v>
      </c>
      <c r="L361" s="616" t="s">
        <v>2194</v>
      </c>
      <c r="M361" s="617" t="s">
        <v>2190</v>
      </c>
      <c r="N361" s="618">
        <v>4023</v>
      </c>
      <c r="O361" s="618">
        <v>3926</v>
      </c>
      <c r="P361" s="618">
        <v>90</v>
      </c>
      <c r="Q361" s="618">
        <v>7</v>
      </c>
      <c r="R361" s="625">
        <f t="shared" si="21"/>
        <v>100</v>
      </c>
      <c r="S361" s="625">
        <f t="shared" si="22"/>
        <v>97.588864031817053</v>
      </c>
      <c r="T361" s="625">
        <f t="shared" si="23"/>
        <v>2.2371364653243848</v>
      </c>
      <c r="U361" s="625">
        <f t="shared" si="24"/>
        <v>0.17399950285856325</v>
      </c>
    </row>
    <row r="362" spans="1:21" hidden="1">
      <c r="A362" s="613">
        <v>26133</v>
      </c>
      <c r="B362" s="613" t="s">
        <v>2155</v>
      </c>
      <c r="E362" s="616" t="s">
        <v>2254</v>
      </c>
      <c r="F362" s="616">
        <v>1</v>
      </c>
      <c r="G362" s="616" t="s">
        <v>2252</v>
      </c>
      <c r="H362" s="616">
        <v>1</v>
      </c>
      <c r="I362" s="616" t="s">
        <v>2176</v>
      </c>
      <c r="J362" s="616" t="s">
        <v>2188</v>
      </c>
      <c r="K362" s="616">
        <v>3</v>
      </c>
      <c r="L362" s="616" t="s">
        <v>2195</v>
      </c>
      <c r="M362" s="617" t="s">
        <v>2190</v>
      </c>
      <c r="N362" s="618">
        <v>1382</v>
      </c>
      <c r="O362" s="618">
        <v>1225</v>
      </c>
      <c r="P362" s="618">
        <v>150</v>
      </c>
      <c r="Q362" s="618">
        <v>7</v>
      </c>
      <c r="R362" s="625">
        <f t="shared" si="21"/>
        <v>100</v>
      </c>
      <c r="S362" s="625">
        <f t="shared" si="22"/>
        <v>88.639652677279301</v>
      </c>
      <c r="T362" s="625">
        <f t="shared" si="23"/>
        <v>10.85383502170767</v>
      </c>
      <c r="U362" s="625">
        <f t="shared" si="24"/>
        <v>0.50651230101302458</v>
      </c>
    </row>
    <row r="363" spans="1:21" hidden="1">
      <c r="A363" s="613">
        <v>26134</v>
      </c>
      <c r="B363" s="613" t="s">
        <v>2155</v>
      </c>
      <c r="E363" s="616" t="s">
        <v>2254</v>
      </c>
      <c r="F363" s="616">
        <v>1</v>
      </c>
      <c r="G363" s="616" t="s">
        <v>2252</v>
      </c>
      <c r="H363" s="616">
        <v>1</v>
      </c>
      <c r="I363" s="616" t="s">
        <v>2176</v>
      </c>
      <c r="J363" s="616" t="s">
        <v>2188</v>
      </c>
      <c r="K363" s="616">
        <v>3</v>
      </c>
      <c r="L363" s="616" t="s">
        <v>2196</v>
      </c>
      <c r="M363" s="617" t="s">
        <v>2190</v>
      </c>
      <c r="N363" s="618">
        <v>5494</v>
      </c>
      <c r="O363" s="618">
        <v>5222</v>
      </c>
      <c r="P363" s="618">
        <v>176</v>
      </c>
      <c r="Q363" s="618">
        <v>96</v>
      </c>
      <c r="R363" s="625">
        <f t="shared" si="21"/>
        <v>100</v>
      </c>
      <c r="S363" s="625">
        <f t="shared" si="22"/>
        <v>95.049144521295958</v>
      </c>
      <c r="T363" s="625">
        <f t="shared" si="23"/>
        <v>3.2034947215143794</v>
      </c>
      <c r="U363" s="625">
        <f t="shared" si="24"/>
        <v>1.7473607571896617</v>
      </c>
    </row>
    <row r="364" spans="1:21" hidden="1">
      <c r="A364" s="613">
        <v>26135</v>
      </c>
      <c r="B364" s="613" t="s">
        <v>2155</v>
      </c>
      <c r="E364" s="616" t="s">
        <v>2254</v>
      </c>
      <c r="F364" s="616">
        <v>1</v>
      </c>
      <c r="G364" s="616" t="s">
        <v>2252</v>
      </c>
      <c r="H364" s="616">
        <v>1</v>
      </c>
      <c r="I364" s="616" t="s">
        <v>2176</v>
      </c>
      <c r="J364" s="616" t="s">
        <v>2188</v>
      </c>
      <c r="K364" s="616">
        <v>3</v>
      </c>
      <c r="L364" s="616" t="s">
        <v>2197</v>
      </c>
      <c r="M364" s="617" t="s">
        <v>2190</v>
      </c>
      <c r="N364" s="618">
        <v>3528</v>
      </c>
      <c r="O364" s="618">
        <v>3391</v>
      </c>
      <c r="P364" s="618">
        <v>122</v>
      </c>
      <c r="Q364" s="618">
        <v>15</v>
      </c>
      <c r="R364" s="625">
        <f t="shared" si="21"/>
        <v>100</v>
      </c>
      <c r="S364" s="625">
        <f t="shared" si="22"/>
        <v>96.116780045351476</v>
      </c>
      <c r="T364" s="625">
        <f t="shared" si="23"/>
        <v>3.458049886621315</v>
      </c>
      <c r="U364" s="625">
        <f t="shared" si="24"/>
        <v>0.42517006802721091</v>
      </c>
    </row>
    <row r="365" spans="1:21" hidden="1">
      <c r="A365" s="613">
        <v>26136</v>
      </c>
      <c r="B365" s="613" t="s">
        <v>2155</v>
      </c>
      <c r="E365" s="616" t="s">
        <v>2254</v>
      </c>
      <c r="F365" s="616">
        <v>1</v>
      </c>
      <c r="G365" s="616" t="s">
        <v>2252</v>
      </c>
      <c r="H365" s="616">
        <v>1</v>
      </c>
      <c r="I365" s="616" t="s">
        <v>2176</v>
      </c>
      <c r="J365" s="616" t="s">
        <v>2188</v>
      </c>
      <c r="K365" s="616">
        <v>3</v>
      </c>
      <c r="L365" s="616" t="s">
        <v>2198</v>
      </c>
      <c r="M365" s="617" t="s">
        <v>2190</v>
      </c>
      <c r="N365" s="618">
        <v>2992</v>
      </c>
      <c r="O365" s="618">
        <v>2508</v>
      </c>
      <c r="P365" s="618">
        <v>462</v>
      </c>
      <c r="Q365" s="618">
        <v>22</v>
      </c>
      <c r="R365" s="625">
        <f t="shared" si="21"/>
        <v>100</v>
      </c>
      <c r="S365" s="625">
        <f t="shared" si="22"/>
        <v>83.82352941176471</v>
      </c>
      <c r="T365" s="625">
        <f t="shared" si="23"/>
        <v>15.441176470588236</v>
      </c>
      <c r="U365" s="625">
        <f t="shared" si="24"/>
        <v>0.73529411764705876</v>
      </c>
    </row>
    <row r="366" spans="1:21" hidden="1">
      <c r="A366" s="613">
        <v>26137</v>
      </c>
      <c r="B366" s="613" t="s">
        <v>2155</v>
      </c>
      <c r="E366" s="616" t="s">
        <v>2254</v>
      </c>
      <c r="F366" s="616">
        <v>1</v>
      </c>
      <c r="G366" s="616" t="s">
        <v>2252</v>
      </c>
      <c r="H366" s="616">
        <v>1</v>
      </c>
      <c r="I366" s="616" t="s">
        <v>2176</v>
      </c>
      <c r="J366" s="616" t="s">
        <v>2188</v>
      </c>
      <c r="K366" s="616">
        <v>3</v>
      </c>
      <c r="L366" s="616" t="s">
        <v>2199</v>
      </c>
      <c r="M366" s="617" t="s">
        <v>2190</v>
      </c>
      <c r="N366" s="618">
        <v>2570</v>
      </c>
      <c r="O366" s="618">
        <v>1203</v>
      </c>
      <c r="P366" s="618">
        <v>374</v>
      </c>
      <c r="Q366" s="618">
        <v>992</v>
      </c>
      <c r="R366" s="625">
        <f t="shared" si="21"/>
        <v>100</v>
      </c>
      <c r="S366" s="625">
        <f t="shared" si="22"/>
        <v>46.809338521400775</v>
      </c>
      <c r="T366" s="625">
        <f t="shared" si="23"/>
        <v>14.552529182879379</v>
      </c>
      <c r="U366" s="625">
        <f t="shared" si="24"/>
        <v>38.599221789883273</v>
      </c>
    </row>
    <row r="367" spans="1:21" hidden="1">
      <c r="A367" s="613">
        <v>26138</v>
      </c>
      <c r="B367" s="613" t="s">
        <v>2155</v>
      </c>
      <c r="E367" s="616" t="s">
        <v>2254</v>
      </c>
      <c r="F367" s="616">
        <v>1</v>
      </c>
      <c r="G367" s="616" t="s">
        <v>2252</v>
      </c>
      <c r="H367" s="616">
        <v>1</v>
      </c>
      <c r="I367" s="616" t="s">
        <v>2176</v>
      </c>
      <c r="J367" s="616" t="s">
        <v>2188</v>
      </c>
      <c r="K367" s="616">
        <v>3</v>
      </c>
      <c r="L367" s="616" t="s">
        <v>2200</v>
      </c>
      <c r="M367" s="617" t="s">
        <v>2190</v>
      </c>
      <c r="N367" s="618">
        <v>6826</v>
      </c>
      <c r="O367" s="618">
        <v>5712</v>
      </c>
      <c r="P367" s="618">
        <v>699</v>
      </c>
      <c r="Q367" s="618">
        <v>415</v>
      </c>
      <c r="R367" s="625">
        <f t="shared" si="21"/>
        <v>100</v>
      </c>
      <c r="S367" s="625">
        <f t="shared" si="22"/>
        <v>83.680046879578086</v>
      </c>
      <c r="T367" s="625">
        <f t="shared" si="23"/>
        <v>10.24025783767946</v>
      </c>
      <c r="U367" s="625">
        <f t="shared" si="24"/>
        <v>6.0796952827424553</v>
      </c>
    </row>
    <row r="368" spans="1:21" hidden="1">
      <c r="A368" s="613">
        <v>26139</v>
      </c>
      <c r="B368" s="613" t="s">
        <v>2155</v>
      </c>
      <c r="E368" s="616" t="s">
        <v>2254</v>
      </c>
      <c r="F368" s="616">
        <v>1</v>
      </c>
      <c r="G368" s="616" t="s">
        <v>2252</v>
      </c>
      <c r="H368" s="616">
        <v>1</v>
      </c>
      <c r="I368" s="616" t="s">
        <v>2176</v>
      </c>
      <c r="J368" s="616" t="s">
        <v>2188</v>
      </c>
      <c r="K368" s="616">
        <v>3</v>
      </c>
      <c r="L368" s="616" t="s">
        <v>2201</v>
      </c>
      <c r="M368" s="617" t="s">
        <v>2190</v>
      </c>
      <c r="N368" s="618">
        <v>2452</v>
      </c>
      <c r="O368" s="618">
        <v>1392</v>
      </c>
      <c r="P368" s="618">
        <v>428</v>
      </c>
      <c r="Q368" s="618">
        <v>356</v>
      </c>
      <c r="R368" s="625">
        <f t="shared" si="21"/>
        <v>100</v>
      </c>
      <c r="S368" s="625">
        <f t="shared" si="22"/>
        <v>56.769983686786297</v>
      </c>
      <c r="T368" s="625">
        <f t="shared" si="23"/>
        <v>17.455138662316479</v>
      </c>
      <c r="U368" s="625">
        <f t="shared" si="24"/>
        <v>14.518760195758565</v>
      </c>
    </row>
    <row r="369" spans="1:21" hidden="1">
      <c r="A369" s="613">
        <v>26140</v>
      </c>
      <c r="B369" s="613" t="s">
        <v>2155</v>
      </c>
      <c r="E369" s="616" t="s">
        <v>2254</v>
      </c>
      <c r="F369" s="616">
        <v>1</v>
      </c>
      <c r="G369" s="616" t="s">
        <v>2252</v>
      </c>
      <c r="H369" s="616">
        <v>1</v>
      </c>
      <c r="I369" s="616" t="s">
        <v>2176</v>
      </c>
      <c r="J369" s="616" t="s">
        <v>2188</v>
      </c>
      <c r="K369" s="616">
        <v>3</v>
      </c>
      <c r="L369" s="616" t="s">
        <v>2202</v>
      </c>
      <c r="M369" s="617" t="s">
        <v>2190</v>
      </c>
      <c r="N369" s="618">
        <v>1955</v>
      </c>
      <c r="O369" s="618">
        <v>1799</v>
      </c>
      <c r="P369" s="618">
        <v>116</v>
      </c>
      <c r="Q369" s="618">
        <v>40</v>
      </c>
      <c r="R369" s="625">
        <f t="shared" si="21"/>
        <v>100</v>
      </c>
      <c r="S369" s="625">
        <f t="shared" si="22"/>
        <v>92.020460358056269</v>
      </c>
      <c r="T369" s="625">
        <f t="shared" si="23"/>
        <v>5.9335038363171355</v>
      </c>
      <c r="U369" s="625">
        <f t="shared" si="24"/>
        <v>2.0460358056265986</v>
      </c>
    </row>
    <row r="370" spans="1:21" hidden="1">
      <c r="A370" s="613">
        <v>26141</v>
      </c>
      <c r="B370" s="613" t="s">
        <v>2155</v>
      </c>
      <c r="E370" s="616" t="s">
        <v>2254</v>
      </c>
      <c r="F370" s="616">
        <v>1</v>
      </c>
      <c r="G370" s="616" t="s">
        <v>2252</v>
      </c>
      <c r="H370" s="616">
        <v>1</v>
      </c>
      <c r="I370" s="616" t="s">
        <v>2176</v>
      </c>
      <c r="J370" s="616" t="s">
        <v>2188</v>
      </c>
      <c r="K370" s="616">
        <v>3</v>
      </c>
      <c r="L370" s="616" t="s">
        <v>2203</v>
      </c>
      <c r="M370" s="617" t="s">
        <v>2190</v>
      </c>
      <c r="N370" s="618">
        <v>4807</v>
      </c>
      <c r="O370" s="618">
        <v>2420</v>
      </c>
      <c r="P370" s="618">
        <v>896</v>
      </c>
      <c r="Q370" s="618">
        <v>1063</v>
      </c>
      <c r="R370" s="625">
        <f t="shared" si="21"/>
        <v>100</v>
      </c>
      <c r="S370" s="625">
        <f t="shared" si="22"/>
        <v>50.343249427917627</v>
      </c>
      <c r="T370" s="625">
        <f t="shared" si="23"/>
        <v>18.639484085708339</v>
      </c>
      <c r="U370" s="625">
        <f t="shared" si="24"/>
        <v>22.113584356147285</v>
      </c>
    </row>
    <row r="371" spans="1:21" hidden="1">
      <c r="A371" s="613">
        <v>26142</v>
      </c>
      <c r="B371" s="613" t="s">
        <v>2155</v>
      </c>
      <c r="E371" s="616" t="s">
        <v>2254</v>
      </c>
      <c r="F371" s="616">
        <v>1</v>
      </c>
      <c r="G371" s="616" t="s">
        <v>2252</v>
      </c>
      <c r="H371" s="616">
        <v>1</v>
      </c>
      <c r="I371" s="616" t="s">
        <v>2176</v>
      </c>
      <c r="J371" s="616" t="s">
        <v>2188</v>
      </c>
      <c r="K371" s="616">
        <v>2</v>
      </c>
      <c r="L371" s="616" t="s">
        <v>2204</v>
      </c>
      <c r="M371" s="617" t="s">
        <v>2190</v>
      </c>
      <c r="N371" s="618">
        <v>13870</v>
      </c>
      <c r="O371" s="618">
        <v>5760</v>
      </c>
      <c r="P371" s="621" t="s">
        <v>2260</v>
      </c>
      <c r="Q371" s="621" t="s">
        <v>2260</v>
      </c>
      <c r="R371" s="625">
        <f t="shared" si="21"/>
        <v>100</v>
      </c>
      <c r="S371" s="625">
        <f t="shared" si="22"/>
        <v>41.528478731074259</v>
      </c>
      <c r="T371" s="625">
        <f t="shared" si="23"/>
        <v>0</v>
      </c>
      <c r="U371" s="625">
        <f t="shared" si="24"/>
        <v>0</v>
      </c>
    </row>
    <row r="372" spans="1:21" hidden="1">
      <c r="A372" s="613">
        <v>26143</v>
      </c>
      <c r="B372" s="613" t="s">
        <v>2155</v>
      </c>
      <c r="E372" s="616" t="s">
        <v>2254</v>
      </c>
      <c r="F372" s="616">
        <v>1</v>
      </c>
      <c r="G372" s="616" t="s">
        <v>2252</v>
      </c>
      <c r="H372" s="616">
        <v>1</v>
      </c>
      <c r="I372" s="616" t="s">
        <v>2176</v>
      </c>
      <c r="J372" s="616" t="s">
        <v>2188</v>
      </c>
      <c r="K372" s="616">
        <v>3</v>
      </c>
      <c r="L372" s="616" t="s">
        <v>2205</v>
      </c>
      <c r="M372" s="617" t="s">
        <v>2190</v>
      </c>
      <c r="N372" s="618">
        <v>12226</v>
      </c>
      <c r="O372" s="618">
        <v>5273</v>
      </c>
      <c r="P372" s="621" t="s">
        <v>2260</v>
      </c>
      <c r="Q372" s="621" t="s">
        <v>2260</v>
      </c>
      <c r="R372" s="625">
        <f t="shared" si="21"/>
        <v>100</v>
      </c>
      <c r="S372" s="625">
        <f t="shared" si="22"/>
        <v>43.12939636839522</v>
      </c>
      <c r="T372" s="625">
        <f t="shared" si="23"/>
        <v>0</v>
      </c>
      <c r="U372" s="625">
        <f t="shared" si="24"/>
        <v>0</v>
      </c>
    </row>
    <row r="373" spans="1:21" hidden="1">
      <c r="A373" s="613">
        <v>26144</v>
      </c>
      <c r="B373" s="613" t="s">
        <v>2155</v>
      </c>
      <c r="E373" s="616" t="s">
        <v>2254</v>
      </c>
      <c r="F373" s="616">
        <v>1</v>
      </c>
      <c r="G373" s="616" t="s">
        <v>2252</v>
      </c>
      <c r="H373" s="616">
        <v>1</v>
      </c>
      <c r="I373" s="616" t="s">
        <v>2176</v>
      </c>
      <c r="J373" s="616" t="s">
        <v>2188</v>
      </c>
      <c r="K373" s="616">
        <v>3</v>
      </c>
      <c r="L373" s="616" t="s">
        <v>2206</v>
      </c>
      <c r="M373" s="617" t="s">
        <v>2190</v>
      </c>
      <c r="N373" s="618">
        <v>1644</v>
      </c>
      <c r="O373" s="618">
        <v>487</v>
      </c>
      <c r="P373" s="621" t="s">
        <v>2260</v>
      </c>
      <c r="Q373" s="621" t="s">
        <v>2260</v>
      </c>
      <c r="R373" s="625">
        <f t="shared" si="21"/>
        <v>100</v>
      </c>
      <c r="S373" s="625">
        <f t="shared" si="22"/>
        <v>29.62287104622871</v>
      </c>
      <c r="T373" s="625">
        <f t="shared" si="23"/>
        <v>0</v>
      </c>
      <c r="U373" s="625">
        <f t="shared" si="24"/>
        <v>0</v>
      </c>
    </row>
    <row r="374" spans="1:21" hidden="1">
      <c r="A374" s="613">
        <v>26145</v>
      </c>
      <c r="B374" s="613" t="s">
        <v>2155</v>
      </c>
      <c r="E374" s="616" t="s">
        <v>2254</v>
      </c>
      <c r="F374" s="616">
        <v>1</v>
      </c>
      <c r="G374" s="616" t="s">
        <v>2252</v>
      </c>
      <c r="H374" s="616">
        <v>1</v>
      </c>
      <c r="I374" s="616" t="s">
        <v>2176</v>
      </c>
      <c r="J374" s="616" t="s">
        <v>2188</v>
      </c>
      <c r="K374" s="616">
        <v>2</v>
      </c>
      <c r="L374" s="616" t="s">
        <v>2207</v>
      </c>
      <c r="M374" s="617" t="s">
        <v>2190</v>
      </c>
      <c r="N374" s="618">
        <v>9369</v>
      </c>
      <c r="O374" s="618">
        <v>1484</v>
      </c>
      <c r="P374" s="621" t="s">
        <v>2260</v>
      </c>
      <c r="Q374" s="621" t="s">
        <v>2260</v>
      </c>
      <c r="R374" s="625">
        <f t="shared" si="21"/>
        <v>100</v>
      </c>
      <c r="S374" s="625">
        <f t="shared" si="22"/>
        <v>15.839470594513822</v>
      </c>
      <c r="T374" s="625">
        <f t="shared" si="23"/>
        <v>0</v>
      </c>
      <c r="U374" s="625">
        <f t="shared" si="24"/>
        <v>0</v>
      </c>
    </row>
    <row r="375" spans="1:21" hidden="1">
      <c r="A375" s="613">
        <v>26146</v>
      </c>
      <c r="B375" s="613" t="s">
        <v>2155</v>
      </c>
      <c r="E375" s="616" t="s">
        <v>2254</v>
      </c>
      <c r="F375" s="616">
        <v>1</v>
      </c>
      <c r="G375" s="616" t="s">
        <v>2252</v>
      </c>
      <c r="H375" s="616">
        <v>1</v>
      </c>
      <c r="I375" s="616" t="s">
        <v>2176</v>
      </c>
      <c r="J375" s="616" t="s">
        <v>2188</v>
      </c>
      <c r="K375" s="616">
        <v>3</v>
      </c>
      <c r="L375" s="616" t="s">
        <v>2208</v>
      </c>
      <c r="M375" s="617" t="s">
        <v>2190</v>
      </c>
      <c r="N375" s="618">
        <v>4557</v>
      </c>
      <c r="O375" s="618">
        <v>240</v>
      </c>
      <c r="P375" s="621" t="s">
        <v>2260</v>
      </c>
      <c r="Q375" s="621" t="s">
        <v>2260</v>
      </c>
      <c r="R375" s="625">
        <f t="shared" si="21"/>
        <v>100</v>
      </c>
      <c r="S375" s="625">
        <f t="shared" si="22"/>
        <v>5.2666227781435158</v>
      </c>
      <c r="T375" s="625">
        <f t="shared" si="23"/>
        <v>0</v>
      </c>
      <c r="U375" s="625">
        <f t="shared" si="24"/>
        <v>0</v>
      </c>
    </row>
    <row r="376" spans="1:21" hidden="1">
      <c r="A376" s="613">
        <v>26147</v>
      </c>
      <c r="B376" s="613" t="s">
        <v>2155</v>
      </c>
      <c r="E376" s="616" t="s">
        <v>2254</v>
      </c>
      <c r="F376" s="616">
        <v>1</v>
      </c>
      <c r="G376" s="616" t="s">
        <v>2252</v>
      </c>
      <c r="H376" s="616">
        <v>1</v>
      </c>
      <c r="I376" s="616" t="s">
        <v>2176</v>
      </c>
      <c r="J376" s="616" t="s">
        <v>2188</v>
      </c>
      <c r="K376" s="616">
        <v>3</v>
      </c>
      <c r="L376" s="616" t="s">
        <v>2209</v>
      </c>
      <c r="M376" s="617" t="s">
        <v>2190</v>
      </c>
      <c r="N376" s="618">
        <v>3062</v>
      </c>
      <c r="O376" s="618">
        <v>501</v>
      </c>
      <c r="P376" s="621" t="s">
        <v>2260</v>
      </c>
      <c r="Q376" s="621" t="s">
        <v>2260</v>
      </c>
      <c r="R376" s="625">
        <f t="shared" si="21"/>
        <v>100</v>
      </c>
      <c r="S376" s="625">
        <f t="shared" si="22"/>
        <v>16.361854996734159</v>
      </c>
      <c r="T376" s="625">
        <f t="shared" si="23"/>
        <v>0</v>
      </c>
      <c r="U376" s="625">
        <f t="shared" si="24"/>
        <v>0</v>
      </c>
    </row>
    <row r="377" spans="1:21" hidden="1">
      <c r="A377" s="613">
        <v>26148</v>
      </c>
      <c r="B377" s="613" t="s">
        <v>2155</v>
      </c>
      <c r="E377" s="616" t="s">
        <v>2254</v>
      </c>
      <c r="F377" s="616">
        <v>1</v>
      </c>
      <c r="G377" s="616" t="s">
        <v>2252</v>
      </c>
      <c r="H377" s="616">
        <v>1</v>
      </c>
      <c r="I377" s="616" t="s">
        <v>2176</v>
      </c>
      <c r="J377" s="616" t="s">
        <v>2188</v>
      </c>
      <c r="K377" s="616">
        <v>3</v>
      </c>
      <c r="L377" s="616" t="s">
        <v>2210</v>
      </c>
      <c r="M377" s="617" t="s">
        <v>2190</v>
      </c>
      <c r="N377" s="618">
        <v>465</v>
      </c>
      <c r="O377" s="618">
        <v>465</v>
      </c>
      <c r="P377" s="621" t="s">
        <v>2260</v>
      </c>
      <c r="Q377" s="621" t="s">
        <v>2260</v>
      </c>
      <c r="R377" s="625">
        <f t="shared" si="21"/>
        <v>100</v>
      </c>
      <c r="S377" s="625">
        <f t="shared" si="22"/>
        <v>100</v>
      </c>
      <c r="T377" s="625">
        <f t="shared" si="23"/>
        <v>0</v>
      </c>
      <c r="U377" s="625">
        <f t="shared" si="24"/>
        <v>0</v>
      </c>
    </row>
    <row r="378" spans="1:21" hidden="1">
      <c r="A378" s="613">
        <v>26149</v>
      </c>
      <c r="B378" s="613" t="s">
        <v>2155</v>
      </c>
      <c r="E378" s="616" t="s">
        <v>2254</v>
      </c>
      <c r="F378" s="616">
        <v>1</v>
      </c>
      <c r="G378" s="616" t="s">
        <v>2252</v>
      </c>
      <c r="H378" s="616">
        <v>1</v>
      </c>
      <c r="I378" s="616" t="s">
        <v>2176</v>
      </c>
      <c r="J378" s="616" t="s">
        <v>2188</v>
      </c>
      <c r="K378" s="616">
        <v>3</v>
      </c>
      <c r="L378" s="616" t="s">
        <v>2211</v>
      </c>
      <c r="M378" s="617" t="s">
        <v>2190</v>
      </c>
      <c r="N378" s="618">
        <v>1285</v>
      </c>
      <c r="O378" s="618">
        <v>278</v>
      </c>
      <c r="P378" s="621" t="s">
        <v>2260</v>
      </c>
      <c r="Q378" s="621" t="s">
        <v>2260</v>
      </c>
      <c r="R378" s="625">
        <f t="shared" si="21"/>
        <v>100</v>
      </c>
      <c r="S378" s="625">
        <f t="shared" si="22"/>
        <v>21.634241245136188</v>
      </c>
      <c r="T378" s="625">
        <f t="shared" si="23"/>
        <v>0</v>
      </c>
      <c r="U378" s="625">
        <f t="shared" si="24"/>
        <v>0</v>
      </c>
    </row>
    <row r="379" spans="1:21" hidden="1">
      <c r="A379" s="613">
        <v>26150</v>
      </c>
      <c r="B379" s="613" t="s">
        <v>2155</v>
      </c>
      <c r="E379" s="616" t="s">
        <v>2254</v>
      </c>
      <c r="F379" s="616">
        <v>1</v>
      </c>
      <c r="G379" s="616" t="s">
        <v>2252</v>
      </c>
      <c r="H379" s="616">
        <v>1</v>
      </c>
      <c r="I379" s="616" t="s">
        <v>2176</v>
      </c>
      <c r="J379" s="616" t="s">
        <v>2188</v>
      </c>
      <c r="K379" s="616">
        <v>2</v>
      </c>
      <c r="L379" s="616" t="s">
        <v>2212</v>
      </c>
      <c r="M379" s="617" t="s">
        <v>2190</v>
      </c>
      <c r="N379" s="618">
        <v>2902</v>
      </c>
      <c r="O379" s="618">
        <v>2201</v>
      </c>
      <c r="P379" s="618">
        <v>227</v>
      </c>
      <c r="Q379" s="618">
        <v>93</v>
      </c>
      <c r="R379" s="625">
        <f t="shared" si="21"/>
        <v>100</v>
      </c>
      <c r="S379" s="625">
        <f t="shared" si="22"/>
        <v>75.844245348035827</v>
      </c>
      <c r="T379" s="625">
        <f t="shared" si="23"/>
        <v>7.8221915920055132</v>
      </c>
      <c r="U379" s="625">
        <f t="shared" si="24"/>
        <v>3.2046864231564434</v>
      </c>
    </row>
    <row r="380" spans="1:21" hidden="1">
      <c r="A380" s="613">
        <v>26151</v>
      </c>
      <c r="B380" s="613" t="s">
        <v>2155</v>
      </c>
      <c r="E380" s="616" t="s">
        <v>2254</v>
      </c>
      <c r="F380" s="616">
        <v>1</v>
      </c>
      <c r="G380" s="616" t="s">
        <v>2252</v>
      </c>
      <c r="H380" s="616">
        <v>1</v>
      </c>
      <c r="I380" s="616" t="s">
        <v>2176</v>
      </c>
      <c r="J380" s="616" t="s">
        <v>2188</v>
      </c>
      <c r="K380" s="616">
        <v>3</v>
      </c>
      <c r="L380" s="616" t="s">
        <v>2213</v>
      </c>
      <c r="M380" s="617" t="s">
        <v>2190</v>
      </c>
      <c r="N380" s="618">
        <v>925</v>
      </c>
      <c r="O380" s="618">
        <v>710</v>
      </c>
      <c r="P380" s="621" t="s">
        <v>2260</v>
      </c>
      <c r="Q380" s="621" t="s">
        <v>2260</v>
      </c>
      <c r="R380" s="625">
        <f t="shared" si="21"/>
        <v>100</v>
      </c>
      <c r="S380" s="625">
        <f t="shared" si="22"/>
        <v>76.756756756756758</v>
      </c>
      <c r="T380" s="625">
        <f t="shared" si="23"/>
        <v>0</v>
      </c>
      <c r="U380" s="625">
        <f t="shared" si="24"/>
        <v>0</v>
      </c>
    </row>
    <row r="381" spans="1:21" hidden="1">
      <c r="A381" s="613">
        <v>26152</v>
      </c>
      <c r="B381" s="613" t="s">
        <v>2155</v>
      </c>
      <c r="E381" s="616" t="s">
        <v>2254</v>
      </c>
      <c r="F381" s="616">
        <v>1</v>
      </c>
      <c r="G381" s="616" t="s">
        <v>2252</v>
      </c>
      <c r="H381" s="616">
        <v>1</v>
      </c>
      <c r="I381" s="616" t="s">
        <v>2176</v>
      </c>
      <c r="J381" s="616" t="s">
        <v>2188</v>
      </c>
      <c r="K381" s="616">
        <v>3</v>
      </c>
      <c r="L381" s="616" t="s">
        <v>2214</v>
      </c>
      <c r="M381" s="617" t="s">
        <v>2190</v>
      </c>
      <c r="N381" s="618">
        <v>95</v>
      </c>
      <c r="O381" s="618">
        <v>95</v>
      </c>
      <c r="P381" s="621" t="s">
        <v>2260</v>
      </c>
      <c r="Q381" s="621" t="s">
        <v>2260</v>
      </c>
      <c r="R381" s="625">
        <f t="shared" si="21"/>
        <v>100</v>
      </c>
      <c r="S381" s="625">
        <f t="shared" si="22"/>
        <v>100</v>
      </c>
      <c r="T381" s="625">
        <f t="shared" si="23"/>
        <v>0</v>
      </c>
      <c r="U381" s="625">
        <f t="shared" si="24"/>
        <v>0</v>
      </c>
    </row>
    <row r="382" spans="1:21" hidden="1">
      <c r="A382" s="613">
        <v>26153</v>
      </c>
      <c r="B382" s="613" t="s">
        <v>2155</v>
      </c>
      <c r="E382" s="616" t="s">
        <v>2254</v>
      </c>
      <c r="F382" s="616">
        <v>1</v>
      </c>
      <c r="G382" s="616" t="s">
        <v>2252</v>
      </c>
      <c r="H382" s="616">
        <v>1</v>
      </c>
      <c r="I382" s="616" t="s">
        <v>2176</v>
      </c>
      <c r="J382" s="616" t="s">
        <v>2188</v>
      </c>
      <c r="K382" s="616">
        <v>3</v>
      </c>
      <c r="L382" s="616" t="s">
        <v>2215</v>
      </c>
      <c r="M382" s="617" t="s">
        <v>2190</v>
      </c>
      <c r="N382" s="618">
        <v>396</v>
      </c>
      <c r="O382" s="618">
        <v>240</v>
      </c>
      <c r="P382" s="621" t="s">
        <v>2260</v>
      </c>
      <c r="Q382" s="621" t="s">
        <v>2260</v>
      </c>
      <c r="R382" s="625">
        <f t="shared" si="21"/>
        <v>100</v>
      </c>
      <c r="S382" s="625">
        <f t="shared" si="22"/>
        <v>60.606060606060609</v>
      </c>
      <c r="T382" s="625">
        <f t="shared" si="23"/>
        <v>0</v>
      </c>
      <c r="U382" s="625">
        <f t="shared" si="24"/>
        <v>0</v>
      </c>
    </row>
    <row r="383" spans="1:21" hidden="1">
      <c r="A383" s="613">
        <v>26154</v>
      </c>
      <c r="B383" s="613" t="s">
        <v>2155</v>
      </c>
      <c r="E383" s="616" t="s">
        <v>2254</v>
      </c>
      <c r="F383" s="616">
        <v>1</v>
      </c>
      <c r="G383" s="616" t="s">
        <v>2252</v>
      </c>
      <c r="H383" s="616">
        <v>1</v>
      </c>
      <c r="I383" s="616" t="s">
        <v>2176</v>
      </c>
      <c r="J383" s="616" t="s">
        <v>2188</v>
      </c>
      <c r="K383" s="616">
        <v>3</v>
      </c>
      <c r="L383" s="616" t="s">
        <v>2216</v>
      </c>
      <c r="M383" s="617" t="s">
        <v>2190</v>
      </c>
      <c r="N383" s="618">
        <v>651</v>
      </c>
      <c r="O383" s="618">
        <v>471</v>
      </c>
      <c r="P383" s="618">
        <v>101</v>
      </c>
      <c r="Q383" s="618">
        <v>79</v>
      </c>
      <c r="R383" s="625">
        <f t="shared" si="21"/>
        <v>100</v>
      </c>
      <c r="S383" s="625">
        <f t="shared" si="22"/>
        <v>72.350230414746548</v>
      </c>
      <c r="T383" s="625">
        <f t="shared" si="23"/>
        <v>15.514592933947775</v>
      </c>
      <c r="U383" s="625">
        <f t="shared" si="24"/>
        <v>12.135176651305683</v>
      </c>
    </row>
    <row r="384" spans="1:21" hidden="1">
      <c r="A384" s="613">
        <v>26155</v>
      </c>
      <c r="B384" s="613" t="s">
        <v>2155</v>
      </c>
      <c r="E384" s="616" t="s">
        <v>2254</v>
      </c>
      <c r="F384" s="616">
        <v>1</v>
      </c>
      <c r="G384" s="616" t="s">
        <v>2252</v>
      </c>
      <c r="H384" s="616">
        <v>1</v>
      </c>
      <c r="I384" s="616" t="s">
        <v>2176</v>
      </c>
      <c r="J384" s="616" t="s">
        <v>2188</v>
      </c>
      <c r="K384" s="616">
        <v>3</v>
      </c>
      <c r="L384" s="616" t="s">
        <v>2217</v>
      </c>
      <c r="M384" s="617" t="s">
        <v>2190</v>
      </c>
      <c r="N384" s="618">
        <v>632</v>
      </c>
      <c r="O384" s="618">
        <v>482</v>
      </c>
      <c r="P384" s="618">
        <v>126</v>
      </c>
      <c r="Q384" s="618">
        <v>13</v>
      </c>
      <c r="R384" s="625">
        <f t="shared" si="21"/>
        <v>100</v>
      </c>
      <c r="S384" s="625">
        <f t="shared" si="22"/>
        <v>76.265822784810126</v>
      </c>
      <c r="T384" s="625">
        <f t="shared" si="23"/>
        <v>19.936708860759495</v>
      </c>
      <c r="U384" s="625">
        <f t="shared" si="24"/>
        <v>2.0569620253164556</v>
      </c>
    </row>
    <row r="385" spans="1:21" hidden="1">
      <c r="A385" s="613">
        <v>26156</v>
      </c>
      <c r="B385" s="613" t="s">
        <v>2155</v>
      </c>
      <c r="E385" s="616" t="s">
        <v>2254</v>
      </c>
      <c r="F385" s="616">
        <v>1</v>
      </c>
      <c r="G385" s="616" t="s">
        <v>2252</v>
      </c>
      <c r="H385" s="616">
        <v>1</v>
      </c>
      <c r="I385" s="616" t="s">
        <v>2176</v>
      </c>
      <c r="J385" s="616" t="s">
        <v>2188</v>
      </c>
      <c r="K385" s="616">
        <v>3</v>
      </c>
      <c r="L385" s="616" t="s">
        <v>2218</v>
      </c>
      <c r="M385" s="617" t="s">
        <v>2190</v>
      </c>
      <c r="N385" s="618">
        <v>203</v>
      </c>
      <c r="O385" s="618">
        <v>203</v>
      </c>
      <c r="P385" s="621" t="s">
        <v>2260</v>
      </c>
      <c r="Q385" s="621" t="s">
        <v>2260</v>
      </c>
      <c r="R385" s="625">
        <f t="shared" si="21"/>
        <v>100</v>
      </c>
      <c r="S385" s="625">
        <f t="shared" si="22"/>
        <v>100</v>
      </c>
      <c r="T385" s="625">
        <f t="shared" si="23"/>
        <v>0</v>
      </c>
      <c r="U385" s="625">
        <f t="shared" si="24"/>
        <v>0</v>
      </c>
    </row>
    <row r="386" spans="1:21" hidden="1">
      <c r="A386" s="613">
        <v>26157</v>
      </c>
      <c r="B386" s="613" t="s">
        <v>2155</v>
      </c>
      <c r="E386" s="616" t="s">
        <v>2254</v>
      </c>
      <c r="F386" s="616">
        <v>1</v>
      </c>
      <c r="G386" s="616" t="s">
        <v>2252</v>
      </c>
      <c r="H386" s="616">
        <v>1</v>
      </c>
      <c r="I386" s="616" t="s">
        <v>2176</v>
      </c>
      <c r="J386" s="616" t="s">
        <v>2188</v>
      </c>
      <c r="K386" s="616">
        <v>2</v>
      </c>
      <c r="L386" s="616" t="s">
        <v>2219</v>
      </c>
      <c r="M386" s="617" t="s">
        <v>2190</v>
      </c>
      <c r="N386" s="618">
        <v>11710</v>
      </c>
      <c r="O386" s="618">
        <v>8359</v>
      </c>
      <c r="P386" s="618">
        <v>1051</v>
      </c>
      <c r="Q386" s="618">
        <v>518</v>
      </c>
      <c r="R386" s="625">
        <f t="shared" si="21"/>
        <v>100</v>
      </c>
      <c r="S386" s="625">
        <f t="shared" si="22"/>
        <v>71.383432963279247</v>
      </c>
      <c r="T386" s="625">
        <f t="shared" si="23"/>
        <v>8.9752348420153716</v>
      </c>
      <c r="U386" s="625">
        <f t="shared" si="24"/>
        <v>4.4235695986336463</v>
      </c>
    </row>
    <row r="387" spans="1:21" hidden="1">
      <c r="A387" s="613">
        <v>26158</v>
      </c>
      <c r="B387" s="613" t="s">
        <v>2155</v>
      </c>
      <c r="E387" s="616" t="s">
        <v>2254</v>
      </c>
      <c r="F387" s="616">
        <v>1</v>
      </c>
      <c r="G387" s="616" t="s">
        <v>2252</v>
      </c>
      <c r="H387" s="616">
        <v>1</v>
      </c>
      <c r="I387" s="616" t="s">
        <v>2176</v>
      </c>
      <c r="J387" s="616" t="s">
        <v>2188</v>
      </c>
      <c r="K387" s="616">
        <v>3</v>
      </c>
      <c r="L387" s="616" t="s">
        <v>2220</v>
      </c>
      <c r="M387" s="617" t="s">
        <v>2190</v>
      </c>
      <c r="N387" s="621" t="s">
        <v>2260</v>
      </c>
      <c r="O387" s="621" t="s">
        <v>2260</v>
      </c>
      <c r="P387" s="621" t="s">
        <v>2260</v>
      </c>
      <c r="Q387" s="621" t="s">
        <v>2260</v>
      </c>
      <c r="R387" s="625" t="e">
        <f t="shared" si="21"/>
        <v>#DIV/0!</v>
      </c>
      <c r="S387" s="625" t="e">
        <f t="shared" si="22"/>
        <v>#DIV/0!</v>
      </c>
      <c r="T387" s="625" t="e">
        <f t="shared" si="23"/>
        <v>#DIV/0!</v>
      </c>
      <c r="U387" s="625" t="e">
        <f t="shared" si="24"/>
        <v>#DIV/0!</v>
      </c>
    </row>
    <row r="388" spans="1:21" hidden="1">
      <c r="A388" s="613">
        <v>26159</v>
      </c>
      <c r="B388" s="613" t="s">
        <v>2155</v>
      </c>
      <c r="E388" s="616" t="s">
        <v>2254</v>
      </c>
      <c r="F388" s="616">
        <v>1</v>
      </c>
      <c r="G388" s="616" t="s">
        <v>2252</v>
      </c>
      <c r="H388" s="616">
        <v>1</v>
      </c>
      <c r="I388" s="616" t="s">
        <v>2176</v>
      </c>
      <c r="J388" s="616" t="s">
        <v>2188</v>
      </c>
      <c r="K388" s="616">
        <v>3</v>
      </c>
      <c r="L388" s="616" t="s">
        <v>2221</v>
      </c>
      <c r="M388" s="617" t="s">
        <v>2190</v>
      </c>
      <c r="N388" s="618">
        <v>8799</v>
      </c>
      <c r="O388" s="618">
        <v>6512</v>
      </c>
      <c r="P388" s="618">
        <v>389</v>
      </c>
      <c r="Q388" s="618">
        <v>518</v>
      </c>
      <c r="R388" s="625">
        <f t="shared" si="21"/>
        <v>100</v>
      </c>
      <c r="S388" s="625">
        <f t="shared" si="22"/>
        <v>74.008410046596211</v>
      </c>
      <c r="T388" s="625">
        <f t="shared" si="23"/>
        <v>4.4209569269235143</v>
      </c>
      <c r="U388" s="625">
        <f t="shared" si="24"/>
        <v>5.8870326173428804</v>
      </c>
    </row>
    <row r="389" spans="1:21" hidden="1">
      <c r="A389" s="613">
        <v>26160</v>
      </c>
      <c r="B389" s="613" t="s">
        <v>2155</v>
      </c>
      <c r="E389" s="616" t="s">
        <v>2254</v>
      </c>
      <c r="F389" s="616">
        <v>1</v>
      </c>
      <c r="G389" s="616" t="s">
        <v>2252</v>
      </c>
      <c r="H389" s="616">
        <v>1</v>
      </c>
      <c r="I389" s="616" t="s">
        <v>2176</v>
      </c>
      <c r="J389" s="616" t="s">
        <v>2188</v>
      </c>
      <c r="K389" s="616">
        <v>3</v>
      </c>
      <c r="L389" s="616" t="s">
        <v>2222</v>
      </c>
      <c r="M389" s="617" t="s">
        <v>2190</v>
      </c>
      <c r="N389" s="618">
        <v>1054</v>
      </c>
      <c r="O389" s="618">
        <v>911</v>
      </c>
      <c r="P389" s="621" t="s">
        <v>2260</v>
      </c>
      <c r="Q389" s="621" t="s">
        <v>2260</v>
      </c>
      <c r="R389" s="625">
        <f t="shared" si="21"/>
        <v>100</v>
      </c>
      <c r="S389" s="625">
        <f t="shared" si="22"/>
        <v>86.4326375711575</v>
      </c>
      <c r="T389" s="625">
        <f t="shared" si="23"/>
        <v>0</v>
      </c>
      <c r="U389" s="625">
        <f t="shared" si="24"/>
        <v>0</v>
      </c>
    </row>
    <row r="390" spans="1:21" hidden="1">
      <c r="A390" s="613">
        <v>26161</v>
      </c>
      <c r="B390" s="613" t="s">
        <v>2155</v>
      </c>
      <c r="E390" s="616" t="s">
        <v>2254</v>
      </c>
      <c r="F390" s="616">
        <v>1</v>
      </c>
      <c r="G390" s="616" t="s">
        <v>2252</v>
      </c>
      <c r="H390" s="616">
        <v>1</v>
      </c>
      <c r="I390" s="616" t="s">
        <v>2176</v>
      </c>
      <c r="J390" s="616" t="s">
        <v>2188</v>
      </c>
      <c r="K390" s="616">
        <v>3</v>
      </c>
      <c r="L390" s="616" t="s">
        <v>2223</v>
      </c>
      <c r="M390" s="617" t="s">
        <v>2190</v>
      </c>
      <c r="N390" s="618">
        <v>93</v>
      </c>
      <c r="O390" s="618">
        <v>65</v>
      </c>
      <c r="P390" s="618">
        <v>27</v>
      </c>
      <c r="Q390" s="621" t="s">
        <v>2260</v>
      </c>
      <c r="R390" s="625">
        <f t="shared" si="21"/>
        <v>100</v>
      </c>
      <c r="S390" s="625">
        <f t="shared" si="22"/>
        <v>69.892473118279568</v>
      </c>
      <c r="T390" s="625">
        <f t="shared" si="23"/>
        <v>29.032258064516132</v>
      </c>
      <c r="U390" s="625">
        <f t="shared" si="24"/>
        <v>0</v>
      </c>
    </row>
    <row r="391" spans="1:21" hidden="1">
      <c r="A391" s="613">
        <v>26162</v>
      </c>
      <c r="B391" s="613" t="s">
        <v>2155</v>
      </c>
      <c r="E391" s="616" t="s">
        <v>2254</v>
      </c>
      <c r="F391" s="616">
        <v>1</v>
      </c>
      <c r="G391" s="616" t="s">
        <v>2252</v>
      </c>
      <c r="H391" s="616">
        <v>1</v>
      </c>
      <c r="I391" s="616" t="s">
        <v>2176</v>
      </c>
      <c r="J391" s="616" t="s">
        <v>2188</v>
      </c>
      <c r="K391" s="616">
        <v>3</v>
      </c>
      <c r="L391" s="616" t="s">
        <v>2224</v>
      </c>
      <c r="M391" s="617" t="s">
        <v>2190</v>
      </c>
      <c r="N391" s="618">
        <v>76</v>
      </c>
      <c r="O391" s="618">
        <v>76</v>
      </c>
      <c r="P391" s="621" t="s">
        <v>2260</v>
      </c>
      <c r="Q391" s="621" t="s">
        <v>2260</v>
      </c>
      <c r="R391" s="625">
        <f t="shared" si="21"/>
        <v>100</v>
      </c>
      <c r="S391" s="625">
        <f t="shared" si="22"/>
        <v>100</v>
      </c>
      <c r="T391" s="625">
        <f t="shared" si="23"/>
        <v>0</v>
      </c>
      <c r="U391" s="625">
        <f t="shared" si="24"/>
        <v>0</v>
      </c>
    </row>
    <row r="392" spans="1:21" hidden="1">
      <c r="A392" s="613">
        <v>26163</v>
      </c>
      <c r="B392" s="613" t="s">
        <v>2155</v>
      </c>
      <c r="E392" s="616" t="s">
        <v>2254</v>
      </c>
      <c r="F392" s="616">
        <v>1</v>
      </c>
      <c r="G392" s="616" t="s">
        <v>2252</v>
      </c>
      <c r="H392" s="616">
        <v>1</v>
      </c>
      <c r="I392" s="616" t="s">
        <v>2176</v>
      </c>
      <c r="J392" s="616" t="s">
        <v>2188</v>
      </c>
      <c r="K392" s="616">
        <v>3</v>
      </c>
      <c r="L392" s="616" t="s">
        <v>2225</v>
      </c>
      <c r="M392" s="617" t="s">
        <v>2190</v>
      </c>
      <c r="N392" s="618">
        <v>1121</v>
      </c>
      <c r="O392" s="618">
        <v>428</v>
      </c>
      <c r="P392" s="618">
        <v>433</v>
      </c>
      <c r="Q392" s="621" t="s">
        <v>2260</v>
      </c>
      <c r="R392" s="625">
        <f t="shared" si="21"/>
        <v>100</v>
      </c>
      <c r="S392" s="625">
        <f t="shared" si="22"/>
        <v>38.18019625334523</v>
      </c>
      <c r="T392" s="625">
        <f t="shared" si="23"/>
        <v>38.626226583407671</v>
      </c>
      <c r="U392" s="625">
        <f t="shared" si="24"/>
        <v>0</v>
      </c>
    </row>
    <row r="393" spans="1:21" hidden="1">
      <c r="A393" s="613">
        <v>26164</v>
      </c>
      <c r="B393" s="613" t="s">
        <v>2155</v>
      </c>
      <c r="E393" s="616" t="s">
        <v>2254</v>
      </c>
      <c r="F393" s="616">
        <v>1</v>
      </c>
      <c r="G393" s="616" t="s">
        <v>2252</v>
      </c>
      <c r="H393" s="616">
        <v>1</v>
      </c>
      <c r="I393" s="616" t="s">
        <v>2176</v>
      </c>
      <c r="J393" s="616" t="s">
        <v>2188</v>
      </c>
      <c r="K393" s="616">
        <v>3</v>
      </c>
      <c r="L393" s="616" t="s">
        <v>2226</v>
      </c>
      <c r="M393" s="617" t="s">
        <v>2190</v>
      </c>
      <c r="N393" s="618">
        <v>305</v>
      </c>
      <c r="O393" s="618">
        <v>103</v>
      </c>
      <c r="P393" s="618">
        <v>202</v>
      </c>
      <c r="Q393" s="621" t="s">
        <v>2260</v>
      </c>
      <c r="R393" s="625">
        <f t="shared" si="21"/>
        <v>100</v>
      </c>
      <c r="S393" s="625">
        <f t="shared" si="22"/>
        <v>33.770491803278688</v>
      </c>
      <c r="T393" s="625">
        <f t="shared" si="23"/>
        <v>66.229508196721312</v>
      </c>
      <c r="U393" s="625">
        <f t="shared" si="24"/>
        <v>0</v>
      </c>
    </row>
    <row r="394" spans="1:21" hidden="1">
      <c r="A394" s="613">
        <v>26165</v>
      </c>
      <c r="B394" s="613" t="s">
        <v>2155</v>
      </c>
      <c r="E394" s="616" t="s">
        <v>2254</v>
      </c>
      <c r="F394" s="616">
        <v>1</v>
      </c>
      <c r="G394" s="616" t="s">
        <v>2252</v>
      </c>
      <c r="H394" s="616">
        <v>1</v>
      </c>
      <c r="I394" s="616" t="s">
        <v>2176</v>
      </c>
      <c r="J394" s="616" t="s">
        <v>2188</v>
      </c>
      <c r="K394" s="616">
        <v>3</v>
      </c>
      <c r="L394" s="616" t="s">
        <v>2227</v>
      </c>
      <c r="M394" s="617" t="s">
        <v>2190</v>
      </c>
      <c r="N394" s="618">
        <v>262</v>
      </c>
      <c r="O394" s="618">
        <v>262</v>
      </c>
      <c r="P394" s="621" t="s">
        <v>2260</v>
      </c>
      <c r="Q394" s="621" t="s">
        <v>2260</v>
      </c>
      <c r="R394" s="625">
        <f t="shared" si="21"/>
        <v>100</v>
      </c>
      <c r="S394" s="625">
        <f t="shared" si="22"/>
        <v>100</v>
      </c>
      <c r="T394" s="625">
        <f t="shared" si="23"/>
        <v>0</v>
      </c>
      <c r="U394" s="625">
        <f t="shared" si="24"/>
        <v>0</v>
      </c>
    </row>
    <row r="395" spans="1:21" hidden="1">
      <c r="A395" s="613">
        <v>26166</v>
      </c>
      <c r="B395" s="613" t="s">
        <v>2155</v>
      </c>
      <c r="E395" s="616" t="s">
        <v>2254</v>
      </c>
      <c r="F395" s="616">
        <v>1</v>
      </c>
      <c r="G395" s="616" t="s">
        <v>2252</v>
      </c>
      <c r="H395" s="616">
        <v>1</v>
      </c>
      <c r="I395" s="616" t="s">
        <v>2176</v>
      </c>
      <c r="J395" s="616" t="s">
        <v>2188</v>
      </c>
      <c r="K395" s="616">
        <v>2</v>
      </c>
      <c r="L395" s="616" t="s">
        <v>2228</v>
      </c>
      <c r="M395" s="617" t="s">
        <v>2190</v>
      </c>
      <c r="N395" s="618">
        <v>30392</v>
      </c>
      <c r="O395" s="618">
        <v>26875</v>
      </c>
      <c r="P395" s="618">
        <v>287</v>
      </c>
      <c r="Q395" s="618">
        <v>2129</v>
      </c>
      <c r="R395" s="625">
        <f t="shared" ref="R395:R417" si="25">N395/$N395*100</f>
        <v>100</v>
      </c>
      <c r="S395" s="625">
        <f t="shared" ref="S395:S417" si="26">O395/$N395*100</f>
        <v>88.427875756778093</v>
      </c>
      <c r="T395" s="625">
        <f t="shared" ref="T395:T417" si="27">P395/$N395*100</f>
        <v>0.94432745459331402</v>
      </c>
      <c r="U395" s="625">
        <f t="shared" ref="U395:U417" si="28">Q395/$N395*100</f>
        <v>7.0051329297183464</v>
      </c>
    </row>
    <row r="396" spans="1:21" hidden="1">
      <c r="A396" s="613">
        <v>26167</v>
      </c>
      <c r="B396" s="613" t="s">
        <v>2155</v>
      </c>
      <c r="E396" s="616" t="s">
        <v>2254</v>
      </c>
      <c r="F396" s="616">
        <v>1</v>
      </c>
      <c r="G396" s="616" t="s">
        <v>2252</v>
      </c>
      <c r="H396" s="616">
        <v>1</v>
      </c>
      <c r="I396" s="616" t="s">
        <v>2176</v>
      </c>
      <c r="J396" s="616" t="s">
        <v>2188</v>
      </c>
      <c r="K396" s="616">
        <v>3</v>
      </c>
      <c r="L396" s="616" t="s">
        <v>2229</v>
      </c>
      <c r="M396" s="617" t="s">
        <v>2190</v>
      </c>
      <c r="N396" s="618">
        <v>1169</v>
      </c>
      <c r="O396" s="618">
        <v>779</v>
      </c>
      <c r="P396" s="618">
        <v>140</v>
      </c>
      <c r="Q396" s="618">
        <v>53</v>
      </c>
      <c r="R396" s="625">
        <f t="shared" si="25"/>
        <v>100</v>
      </c>
      <c r="S396" s="625">
        <f t="shared" si="26"/>
        <v>66.638152266894778</v>
      </c>
      <c r="T396" s="625">
        <f t="shared" si="27"/>
        <v>11.976047904191617</v>
      </c>
      <c r="U396" s="625">
        <f t="shared" si="28"/>
        <v>4.5337895637296839</v>
      </c>
    </row>
    <row r="397" spans="1:21" hidden="1">
      <c r="A397" s="613">
        <v>26168</v>
      </c>
      <c r="B397" s="613" t="s">
        <v>2155</v>
      </c>
      <c r="E397" s="616" t="s">
        <v>2254</v>
      </c>
      <c r="F397" s="616">
        <v>1</v>
      </c>
      <c r="G397" s="616" t="s">
        <v>2252</v>
      </c>
      <c r="H397" s="616">
        <v>1</v>
      </c>
      <c r="I397" s="616" t="s">
        <v>2176</v>
      </c>
      <c r="J397" s="616" t="s">
        <v>2188</v>
      </c>
      <c r="K397" s="616">
        <v>3</v>
      </c>
      <c r="L397" s="616" t="s">
        <v>2230</v>
      </c>
      <c r="M397" s="617" t="s">
        <v>2190</v>
      </c>
      <c r="N397" s="618">
        <v>1824</v>
      </c>
      <c r="O397" s="618">
        <v>22</v>
      </c>
      <c r="P397" s="621" t="s">
        <v>2260</v>
      </c>
      <c r="Q397" s="618">
        <v>898</v>
      </c>
      <c r="R397" s="625">
        <f t="shared" si="25"/>
        <v>100</v>
      </c>
      <c r="S397" s="625">
        <f t="shared" si="26"/>
        <v>1.2061403508771928</v>
      </c>
      <c r="T397" s="625">
        <f t="shared" si="27"/>
        <v>0</v>
      </c>
      <c r="U397" s="625">
        <f t="shared" si="28"/>
        <v>49.232456140350877</v>
      </c>
    </row>
    <row r="398" spans="1:21" hidden="1">
      <c r="A398" s="613">
        <v>26169</v>
      </c>
      <c r="B398" s="613" t="s">
        <v>2155</v>
      </c>
      <c r="E398" s="616" t="s">
        <v>2254</v>
      </c>
      <c r="F398" s="616">
        <v>1</v>
      </c>
      <c r="G398" s="616" t="s">
        <v>2252</v>
      </c>
      <c r="H398" s="616">
        <v>1</v>
      </c>
      <c r="I398" s="616" t="s">
        <v>2176</v>
      </c>
      <c r="J398" s="616" t="s">
        <v>2188</v>
      </c>
      <c r="K398" s="616">
        <v>3</v>
      </c>
      <c r="L398" s="616" t="s">
        <v>2231</v>
      </c>
      <c r="M398" s="617" t="s">
        <v>2190</v>
      </c>
      <c r="N398" s="618">
        <v>946</v>
      </c>
      <c r="O398" s="618">
        <v>938</v>
      </c>
      <c r="P398" s="618">
        <v>3</v>
      </c>
      <c r="Q398" s="618">
        <v>6</v>
      </c>
      <c r="R398" s="625">
        <f t="shared" si="25"/>
        <v>100</v>
      </c>
      <c r="S398" s="625">
        <f t="shared" si="26"/>
        <v>99.154334038054969</v>
      </c>
      <c r="T398" s="625">
        <f t="shared" si="27"/>
        <v>0.31712473572938688</v>
      </c>
      <c r="U398" s="625">
        <f t="shared" si="28"/>
        <v>0.63424947145877375</v>
      </c>
    </row>
    <row r="399" spans="1:21" hidden="1">
      <c r="A399" s="613">
        <v>26170</v>
      </c>
      <c r="B399" s="613" t="s">
        <v>2155</v>
      </c>
      <c r="E399" s="616" t="s">
        <v>2254</v>
      </c>
      <c r="F399" s="616">
        <v>1</v>
      </c>
      <c r="G399" s="616" t="s">
        <v>2252</v>
      </c>
      <c r="H399" s="616">
        <v>1</v>
      </c>
      <c r="I399" s="616" t="s">
        <v>2176</v>
      </c>
      <c r="J399" s="616" t="s">
        <v>2188</v>
      </c>
      <c r="K399" s="616">
        <v>3</v>
      </c>
      <c r="L399" s="616" t="s">
        <v>2232</v>
      </c>
      <c r="M399" s="617" t="s">
        <v>2190</v>
      </c>
      <c r="N399" s="618">
        <v>26453</v>
      </c>
      <c r="O399" s="618">
        <v>25136</v>
      </c>
      <c r="P399" s="618">
        <v>144</v>
      </c>
      <c r="Q399" s="618">
        <v>1173</v>
      </c>
      <c r="R399" s="625">
        <f t="shared" si="25"/>
        <v>100</v>
      </c>
      <c r="S399" s="625">
        <f t="shared" si="26"/>
        <v>95.021358636071511</v>
      </c>
      <c r="T399" s="625">
        <f t="shared" si="27"/>
        <v>0.54436169810607493</v>
      </c>
      <c r="U399" s="625">
        <f t="shared" si="28"/>
        <v>4.4342796658224017</v>
      </c>
    </row>
    <row r="400" spans="1:21" hidden="1">
      <c r="A400" s="613">
        <v>26171</v>
      </c>
      <c r="B400" s="613" t="s">
        <v>2155</v>
      </c>
      <c r="E400" s="616" t="s">
        <v>2254</v>
      </c>
      <c r="F400" s="616">
        <v>1</v>
      </c>
      <c r="G400" s="616" t="s">
        <v>2252</v>
      </c>
      <c r="H400" s="616">
        <v>1</v>
      </c>
      <c r="I400" s="616" t="s">
        <v>2176</v>
      </c>
      <c r="J400" s="616" t="s">
        <v>2188</v>
      </c>
      <c r="K400" s="616">
        <v>2</v>
      </c>
      <c r="L400" s="616" t="s">
        <v>2233</v>
      </c>
      <c r="M400" s="617" t="s">
        <v>2190</v>
      </c>
      <c r="N400" s="618">
        <v>23027</v>
      </c>
      <c r="O400" s="618">
        <v>12650</v>
      </c>
      <c r="P400" s="618">
        <v>970</v>
      </c>
      <c r="Q400" s="618">
        <v>1752</v>
      </c>
      <c r="R400" s="625">
        <f t="shared" si="25"/>
        <v>100</v>
      </c>
      <c r="S400" s="625">
        <f t="shared" si="26"/>
        <v>54.935510487688369</v>
      </c>
      <c r="T400" s="625">
        <f t="shared" si="27"/>
        <v>4.2124462587397407</v>
      </c>
      <c r="U400" s="625">
        <f t="shared" si="28"/>
        <v>7.6084596343422932</v>
      </c>
    </row>
    <row r="401" spans="1:21" hidden="1">
      <c r="A401" s="613">
        <v>26172</v>
      </c>
      <c r="B401" s="613" t="s">
        <v>2155</v>
      </c>
      <c r="E401" s="616" t="s">
        <v>2254</v>
      </c>
      <c r="F401" s="616">
        <v>1</v>
      </c>
      <c r="G401" s="616" t="s">
        <v>2252</v>
      </c>
      <c r="H401" s="616">
        <v>1</v>
      </c>
      <c r="I401" s="616" t="s">
        <v>2176</v>
      </c>
      <c r="J401" s="616" t="s">
        <v>2188</v>
      </c>
      <c r="K401" s="616">
        <v>3</v>
      </c>
      <c r="L401" s="616" t="s">
        <v>2234</v>
      </c>
      <c r="M401" s="617" t="s">
        <v>2190</v>
      </c>
      <c r="N401" s="618">
        <v>5897</v>
      </c>
      <c r="O401" s="618">
        <v>3884</v>
      </c>
      <c r="P401" s="618">
        <v>474</v>
      </c>
      <c r="Q401" s="618">
        <v>1444</v>
      </c>
      <c r="R401" s="625">
        <f t="shared" si="25"/>
        <v>100</v>
      </c>
      <c r="S401" s="625">
        <f t="shared" si="26"/>
        <v>65.863998643377982</v>
      </c>
      <c r="T401" s="625">
        <f t="shared" si="27"/>
        <v>8.0379854163133793</v>
      </c>
      <c r="U401" s="625">
        <f t="shared" si="28"/>
        <v>24.487027302017975</v>
      </c>
    </row>
    <row r="402" spans="1:21" hidden="1">
      <c r="A402" s="613">
        <v>26173</v>
      </c>
      <c r="B402" s="613" t="s">
        <v>2155</v>
      </c>
      <c r="E402" s="616" t="s">
        <v>2254</v>
      </c>
      <c r="F402" s="616">
        <v>1</v>
      </c>
      <c r="G402" s="616" t="s">
        <v>2252</v>
      </c>
      <c r="H402" s="616">
        <v>1</v>
      </c>
      <c r="I402" s="616" t="s">
        <v>2176</v>
      </c>
      <c r="J402" s="616" t="s">
        <v>2188</v>
      </c>
      <c r="K402" s="616">
        <v>3</v>
      </c>
      <c r="L402" s="616" t="s">
        <v>2235</v>
      </c>
      <c r="M402" s="617" t="s">
        <v>2190</v>
      </c>
      <c r="N402" s="618">
        <v>5137</v>
      </c>
      <c r="O402" s="618">
        <v>3145</v>
      </c>
      <c r="P402" s="618">
        <v>292</v>
      </c>
      <c r="Q402" s="618">
        <v>307</v>
      </c>
      <c r="R402" s="625">
        <f t="shared" si="25"/>
        <v>100</v>
      </c>
      <c r="S402" s="625">
        <f t="shared" si="26"/>
        <v>61.22250340665758</v>
      </c>
      <c r="T402" s="625">
        <f t="shared" si="27"/>
        <v>5.6842515086626442</v>
      </c>
      <c r="U402" s="625">
        <f t="shared" si="28"/>
        <v>5.9762507299980534</v>
      </c>
    </row>
    <row r="403" spans="1:21" hidden="1">
      <c r="A403" s="613">
        <v>26174</v>
      </c>
      <c r="B403" s="613" t="s">
        <v>2155</v>
      </c>
      <c r="E403" s="616" t="s">
        <v>2254</v>
      </c>
      <c r="F403" s="616">
        <v>1</v>
      </c>
      <c r="G403" s="616" t="s">
        <v>2252</v>
      </c>
      <c r="H403" s="616">
        <v>1</v>
      </c>
      <c r="I403" s="616" t="s">
        <v>2176</v>
      </c>
      <c r="J403" s="616" t="s">
        <v>2188</v>
      </c>
      <c r="K403" s="616">
        <v>3</v>
      </c>
      <c r="L403" s="616" t="s">
        <v>2236</v>
      </c>
      <c r="M403" s="617" t="s">
        <v>2190</v>
      </c>
      <c r="N403" s="618">
        <v>11993</v>
      </c>
      <c r="O403" s="618">
        <v>5620</v>
      </c>
      <c r="P403" s="618">
        <v>204</v>
      </c>
      <c r="Q403" s="618">
        <v>1</v>
      </c>
      <c r="R403" s="625">
        <f t="shared" si="25"/>
        <v>100</v>
      </c>
      <c r="S403" s="625">
        <f t="shared" si="26"/>
        <v>46.860668723421995</v>
      </c>
      <c r="T403" s="625">
        <f t="shared" si="27"/>
        <v>1.7009922454765281</v>
      </c>
      <c r="U403" s="625">
        <f t="shared" si="28"/>
        <v>8.3381972817476863E-3</v>
      </c>
    </row>
    <row r="404" spans="1:21" hidden="1">
      <c r="A404" s="613">
        <v>26175</v>
      </c>
      <c r="B404" s="613" t="s">
        <v>2155</v>
      </c>
      <c r="E404" s="616" t="s">
        <v>2254</v>
      </c>
      <c r="F404" s="616">
        <v>1</v>
      </c>
      <c r="G404" s="616" t="s">
        <v>2252</v>
      </c>
      <c r="H404" s="616">
        <v>1</v>
      </c>
      <c r="I404" s="616" t="s">
        <v>2176</v>
      </c>
      <c r="J404" s="616" t="s">
        <v>2188</v>
      </c>
      <c r="K404" s="616">
        <v>2</v>
      </c>
      <c r="L404" s="616" t="s">
        <v>2237</v>
      </c>
      <c r="M404" s="617" t="s">
        <v>2190</v>
      </c>
      <c r="N404" s="621" t="s">
        <v>2260</v>
      </c>
      <c r="O404" s="621" t="s">
        <v>2260</v>
      </c>
      <c r="P404" s="621" t="s">
        <v>2260</v>
      </c>
      <c r="Q404" s="621" t="s">
        <v>2260</v>
      </c>
      <c r="R404" s="625" t="e">
        <f t="shared" si="25"/>
        <v>#DIV/0!</v>
      </c>
      <c r="S404" s="625" t="e">
        <f t="shared" si="26"/>
        <v>#DIV/0!</v>
      </c>
      <c r="T404" s="625" t="e">
        <f t="shared" si="27"/>
        <v>#DIV/0!</v>
      </c>
      <c r="U404" s="625" t="e">
        <f t="shared" si="28"/>
        <v>#DIV/0!</v>
      </c>
    </row>
    <row r="405" spans="1:21" hidden="1">
      <c r="A405" s="613">
        <v>26176</v>
      </c>
      <c r="B405" s="613" t="s">
        <v>2155</v>
      </c>
      <c r="E405" s="616" t="s">
        <v>2254</v>
      </c>
      <c r="F405" s="616">
        <v>1</v>
      </c>
      <c r="G405" s="616" t="s">
        <v>2252</v>
      </c>
      <c r="H405" s="616">
        <v>1</v>
      </c>
      <c r="I405" s="616" t="s">
        <v>2176</v>
      </c>
      <c r="J405" s="616" t="s">
        <v>2188</v>
      </c>
      <c r="K405" s="616">
        <v>3</v>
      </c>
      <c r="L405" s="616" t="s">
        <v>2238</v>
      </c>
      <c r="M405" s="617" t="s">
        <v>2190</v>
      </c>
      <c r="N405" s="621" t="s">
        <v>2260</v>
      </c>
      <c r="O405" s="621" t="s">
        <v>2260</v>
      </c>
      <c r="P405" s="621" t="s">
        <v>2260</v>
      </c>
      <c r="Q405" s="621" t="s">
        <v>2260</v>
      </c>
      <c r="R405" s="625" t="e">
        <f t="shared" si="25"/>
        <v>#DIV/0!</v>
      </c>
      <c r="S405" s="625" t="e">
        <f t="shared" si="26"/>
        <v>#DIV/0!</v>
      </c>
      <c r="T405" s="625" t="e">
        <f t="shared" si="27"/>
        <v>#DIV/0!</v>
      </c>
      <c r="U405" s="625" t="e">
        <f t="shared" si="28"/>
        <v>#DIV/0!</v>
      </c>
    </row>
    <row r="406" spans="1:21" hidden="1">
      <c r="A406" s="613">
        <v>26177</v>
      </c>
      <c r="B406" s="613" t="s">
        <v>2155</v>
      </c>
      <c r="E406" s="616" t="s">
        <v>2254</v>
      </c>
      <c r="F406" s="616">
        <v>1</v>
      </c>
      <c r="G406" s="616" t="s">
        <v>2252</v>
      </c>
      <c r="H406" s="616">
        <v>1</v>
      </c>
      <c r="I406" s="616" t="s">
        <v>2176</v>
      </c>
      <c r="J406" s="616" t="s">
        <v>2188</v>
      </c>
      <c r="K406" s="616">
        <v>3</v>
      </c>
      <c r="L406" s="616" t="s">
        <v>2239</v>
      </c>
      <c r="M406" s="617" t="s">
        <v>2190</v>
      </c>
      <c r="N406" s="621" t="s">
        <v>2260</v>
      </c>
      <c r="O406" s="621" t="s">
        <v>2260</v>
      </c>
      <c r="P406" s="621" t="s">
        <v>2260</v>
      </c>
      <c r="Q406" s="621" t="s">
        <v>2260</v>
      </c>
      <c r="R406" s="625" t="e">
        <f t="shared" si="25"/>
        <v>#DIV/0!</v>
      </c>
      <c r="S406" s="625" t="e">
        <f t="shared" si="26"/>
        <v>#DIV/0!</v>
      </c>
      <c r="T406" s="625" t="e">
        <f t="shared" si="27"/>
        <v>#DIV/0!</v>
      </c>
      <c r="U406" s="625" t="e">
        <f t="shared" si="28"/>
        <v>#DIV/0!</v>
      </c>
    </row>
    <row r="407" spans="1:21" hidden="1">
      <c r="A407" s="613">
        <v>26178</v>
      </c>
      <c r="B407" s="613" t="s">
        <v>2155</v>
      </c>
      <c r="E407" s="616" t="s">
        <v>2254</v>
      </c>
      <c r="F407" s="616">
        <v>1</v>
      </c>
      <c r="G407" s="616" t="s">
        <v>2252</v>
      </c>
      <c r="H407" s="616">
        <v>1</v>
      </c>
      <c r="I407" s="616" t="s">
        <v>2176</v>
      </c>
      <c r="J407" s="616" t="s">
        <v>2188</v>
      </c>
      <c r="K407" s="616">
        <v>3</v>
      </c>
      <c r="L407" s="616" t="s">
        <v>2240</v>
      </c>
      <c r="M407" s="617" t="s">
        <v>2190</v>
      </c>
      <c r="N407" s="621" t="s">
        <v>2260</v>
      </c>
      <c r="O407" s="621" t="s">
        <v>2260</v>
      </c>
      <c r="P407" s="621" t="s">
        <v>2260</v>
      </c>
      <c r="Q407" s="621" t="s">
        <v>2260</v>
      </c>
      <c r="R407" s="625" t="e">
        <f t="shared" si="25"/>
        <v>#DIV/0!</v>
      </c>
      <c r="S407" s="625" t="e">
        <f t="shared" si="26"/>
        <v>#DIV/0!</v>
      </c>
      <c r="T407" s="625" t="e">
        <f t="shared" si="27"/>
        <v>#DIV/0!</v>
      </c>
      <c r="U407" s="625" t="e">
        <f t="shared" si="28"/>
        <v>#DIV/0!</v>
      </c>
    </row>
    <row r="408" spans="1:21" hidden="1">
      <c r="A408" s="613">
        <v>26179</v>
      </c>
      <c r="B408" s="613" t="s">
        <v>2155</v>
      </c>
      <c r="E408" s="616" t="s">
        <v>2254</v>
      </c>
      <c r="F408" s="616">
        <v>1</v>
      </c>
      <c r="G408" s="616" t="s">
        <v>2252</v>
      </c>
      <c r="H408" s="616">
        <v>1</v>
      </c>
      <c r="I408" s="616" t="s">
        <v>2176</v>
      </c>
      <c r="J408" s="616" t="s">
        <v>2188</v>
      </c>
      <c r="K408" s="616">
        <v>2</v>
      </c>
      <c r="L408" s="616" t="s">
        <v>2241</v>
      </c>
      <c r="M408" s="617" t="s">
        <v>2190</v>
      </c>
      <c r="N408" s="618">
        <v>12350</v>
      </c>
      <c r="O408" s="618">
        <v>5687</v>
      </c>
      <c r="P408" s="618">
        <v>850</v>
      </c>
      <c r="Q408" s="618">
        <v>627</v>
      </c>
      <c r="R408" s="625">
        <f t="shared" si="25"/>
        <v>100</v>
      </c>
      <c r="S408" s="625">
        <f t="shared" si="26"/>
        <v>46.048582995951413</v>
      </c>
      <c r="T408" s="625">
        <f t="shared" si="27"/>
        <v>6.8825910931174086</v>
      </c>
      <c r="U408" s="625">
        <f t="shared" si="28"/>
        <v>5.0769230769230766</v>
      </c>
    </row>
    <row r="409" spans="1:21" hidden="1">
      <c r="A409" s="613">
        <v>26180</v>
      </c>
      <c r="B409" s="613" t="s">
        <v>2155</v>
      </c>
      <c r="E409" s="616" t="s">
        <v>2254</v>
      </c>
      <c r="F409" s="616">
        <v>1</v>
      </c>
      <c r="G409" s="616" t="s">
        <v>2252</v>
      </c>
      <c r="H409" s="616">
        <v>1</v>
      </c>
      <c r="I409" s="616" t="s">
        <v>2176</v>
      </c>
      <c r="J409" s="616" t="s">
        <v>2188</v>
      </c>
      <c r="K409" s="616">
        <v>3</v>
      </c>
      <c r="L409" s="616" t="s">
        <v>2242</v>
      </c>
      <c r="M409" s="617" t="s">
        <v>2190</v>
      </c>
      <c r="N409" s="621" t="s">
        <v>2260</v>
      </c>
      <c r="O409" s="621" t="s">
        <v>2260</v>
      </c>
      <c r="P409" s="621" t="s">
        <v>2260</v>
      </c>
      <c r="Q409" s="621" t="s">
        <v>2260</v>
      </c>
      <c r="R409" s="625" t="e">
        <f t="shared" si="25"/>
        <v>#DIV/0!</v>
      </c>
      <c r="S409" s="625" t="e">
        <f t="shared" si="26"/>
        <v>#DIV/0!</v>
      </c>
      <c r="T409" s="625" t="e">
        <f t="shared" si="27"/>
        <v>#DIV/0!</v>
      </c>
      <c r="U409" s="625" t="e">
        <f t="shared" si="28"/>
        <v>#DIV/0!</v>
      </c>
    </row>
    <row r="410" spans="1:21" hidden="1">
      <c r="A410" s="613">
        <v>26181</v>
      </c>
      <c r="B410" s="613" t="s">
        <v>2155</v>
      </c>
      <c r="E410" s="616" t="s">
        <v>2254</v>
      </c>
      <c r="F410" s="616">
        <v>1</v>
      </c>
      <c r="G410" s="616" t="s">
        <v>2252</v>
      </c>
      <c r="H410" s="616">
        <v>1</v>
      </c>
      <c r="I410" s="616" t="s">
        <v>2176</v>
      </c>
      <c r="J410" s="616" t="s">
        <v>2188</v>
      </c>
      <c r="K410" s="616">
        <v>3</v>
      </c>
      <c r="L410" s="616" t="s">
        <v>2243</v>
      </c>
      <c r="M410" s="617" t="s">
        <v>2190</v>
      </c>
      <c r="N410" s="618">
        <v>2349</v>
      </c>
      <c r="O410" s="618">
        <v>1383</v>
      </c>
      <c r="P410" s="618">
        <v>574</v>
      </c>
      <c r="Q410" s="618">
        <v>152</v>
      </c>
      <c r="R410" s="625">
        <f t="shared" si="25"/>
        <v>100</v>
      </c>
      <c r="S410" s="625">
        <f t="shared" si="26"/>
        <v>58.876117496807154</v>
      </c>
      <c r="T410" s="625">
        <f t="shared" si="27"/>
        <v>24.43593018305662</v>
      </c>
      <c r="U410" s="625">
        <f t="shared" si="28"/>
        <v>6.4708386547467009</v>
      </c>
    </row>
    <row r="411" spans="1:21" hidden="1">
      <c r="A411" s="613">
        <v>26182</v>
      </c>
      <c r="B411" s="613" t="s">
        <v>2155</v>
      </c>
      <c r="E411" s="616" t="s">
        <v>2254</v>
      </c>
      <c r="F411" s="616">
        <v>1</v>
      </c>
      <c r="G411" s="616" t="s">
        <v>2252</v>
      </c>
      <c r="H411" s="616">
        <v>1</v>
      </c>
      <c r="I411" s="616" t="s">
        <v>2176</v>
      </c>
      <c r="J411" s="616" t="s">
        <v>2188</v>
      </c>
      <c r="K411" s="616">
        <v>3</v>
      </c>
      <c r="L411" s="616" t="s">
        <v>2244</v>
      </c>
      <c r="M411" s="617" t="s">
        <v>2190</v>
      </c>
      <c r="N411" s="618">
        <v>3613</v>
      </c>
      <c r="O411" s="618">
        <v>1700</v>
      </c>
      <c r="P411" s="618">
        <v>77</v>
      </c>
      <c r="Q411" s="618">
        <v>36</v>
      </c>
      <c r="R411" s="625">
        <f t="shared" si="25"/>
        <v>100</v>
      </c>
      <c r="S411" s="625">
        <f t="shared" si="26"/>
        <v>47.052311098809852</v>
      </c>
      <c r="T411" s="625">
        <f t="shared" si="27"/>
        <v>2.1311929144755051</v>
      </c>
      <c r="U411" s="625">
        <f t="shared" si="28"/>
        <v>0.99640188209244396</v>
      </c>
    </row>
    <row r="412" spans="1:21" hidden="1">
      <c r="A412" s="613">
        <v>26183</v>
      </c>
      <c r="B412" s="613" t="s">
        <v>2155</v>
      </c>
      <c r="E412" s="616" t="s">
        <v>2254</v>
      </c>
      <c r="F412" s="616">
        <v>1</v>
      </c>
      <c r="G412" s="616" t="s">
        <v>2252</v>
      </c>
      <c r="H412" s="616">
        <v>1</v>
      </c>
      <c r="I412" s="616" t="s">
        <v>2176</v>
      </c>
      <c r="J412" s="616" t="s">
        <v>2188</v>
      </c>
      <c r="K412" s="616">
        <v>3</v>
      </c>
      <c r="L412" s="616" t="s">
        <v>2245</v>
      </c>
      <c r="M412" s="617" t="s">
        <v>2190</v>
      </c>
      <c r="N412" s="618">
        <v>6389</v>
      </c>
      <c r="O412" s="618">
        <v>2603</v>
      </c>
      <c r="P412" s="618">
        <v>198</v>
      </c>
      <c r="Q412" s="618">
        <v>440</v>
      </c>
      <c r="R412" s="625">
        <f t="shared" si="25"/>
        <v>100</v>
      </c>
      <c r="S412" s="625">
        <f t="shared" si="26"/>
        <v>40.741900140867116</v>
      </c>
      <c r="T412" s="625">
        <f t="shared" si="27"/>
        <v>3.0990765377993426</v>
      </c>
      <c r="U412" s="625">
        <f t="shared" si="28"/>
        <v>6.8868367506652053</v>
      </c>
    </row>
    <row r="413" spans="1:21" hidden="1">
      <c r="A413" s="613">
        <v>26184</v>
      </c>
      <c r="B413" s="613" t="s">
        <v>2155</v>
      </c>
      <c r="E413" s="616" t="s">
        <v>2254</v>
      </c>
      <c r="F413" s="616">
        <v>1</v>
      </c>
      <c r="G413" s="616" t="s">
        <v>2252</v>
      </c>
      <c r="H413" s="616">
        <v>1</v>
      </c>
      <c r="I413" s="616" t="s">
        <v>2176</v>
      </c>
      <c r="J413" s="616" t="s">
        <v>2188</v>
      </c>
      <c r="K413" s="616">
        <v>2</v>
      </c>
      <c r="L413" s="616" t="s">
        <v>2246</v>
      </c>
      <c r="M413" s="617" t="s">
        <v>2190</v>
      </c>
      <c r="N413" s="618">
        <v>19002</v>
      </c>
      <c r="O413" s="618">
        <v>6173</v>
      </c>
      <c r="P413" s="618">
        <v>904</v>
      </c>
      <c r="Q413" s="618">
        <v>394</v>
      </c>
      <c r="R413" s="625">
        <f t="shared" si="25"/>
        <v>100</v>
      </c>
      <c r="S413" s="625">
        <f t="shared" si="26"/>
        <v>32.48605409956847</v>
      </c>
      <c r="T413" s="625">
        <f t="shared" si="27"/>
        <v>4.757393958530681</v>
      </c>
      <c r="U413" s="625">
        <f t="shared" si="28"/>
        <v>2.0734659509525315</v>
      </c>
    </row>
    <row r="414" spans="1:21" hidden="1">
      <c r="A414" s="613">
        <v>26185</v>
      </c>
      <c r="B414" s="613" t="s">
        <v>2155</v>
      </c>
      <c r="E414" s="616" t="s">
        <v>2254</v>
      </c>
      <c r="F414" s="616">
        <v>1</v>
      </c>
      <c r="G414" s="616" t="s">
        <v>2252</v>
      </c>
      <c r="H414" s="616">
        <v>1</v>
      </c>
      <c r="I414" s="616" t="s">
        <v>2176</v>
      </c>
      <c r="J414" s="616" t="s">
        <v>2188</v>
      </c>
      <c r="K414" s="616">
        <v>3</v>
      </c>
      <c r="L414" s="616" t="s">
        <v>2247</v>
      </c>
      <c r="M414" s="617" t="s">
        <v>2190</v>
      </c>
      <c r="N414" s="618">
        <v>9704</v>
      </c>
      <c r="O414" s="618">
        <v>6173</v>
      </c>
      <c r="P414" s="618">
        <v>904</v>
      </c>
      <c r="Q414" s="618">
        <v>394</v>
      </c>
      <c r="R414" s="625">
        <f t="shared" si="25"/>
        <v>100</v>
      </c>
      <c r="S414" s="625">
        <f t="shared" si="26"/>
        <v>63.612943116240729</v>
      </c>
      <c r="T414" s="625">
        <f t="shared" si="27"/>
        <v>9.3157460840890352</v>
      </c>
      <c r="U414" s="625">
        <f t="shared" si="28"/>
        <v>4.0601813685078323</v>
      </c>
    </row>
    <row r="415" spans="1:21" hidden="1">
      <c r="A415" s="613">
        <v>26186</v>
      </c>
      <c r="B415" s="613" t="s">
        <v>2155</v>
      </c>
      <c r="E415" s="616" t="s">
        <v>2254</v>
      </c>
      <c r="F415" s="616">
        <v>1</v>
      </c>
      <c r="G415" s="616" t="s">
        <v>2252</v>
      </c>
      <c r="H415" s="616">
        <v>1</v>
      </c>
      <c r="I415" s="616" t="s">
        <v>2176</v>
      </c>
      <c r="J415" s="616" t="s">
        <v>2188</v>
      </c>
      <c r="K415" s="616">
        <v>3</v>
      </c>
      <c r="L415" s="616" t="s">
        <v>2248</v>
      </c>
      <c r="M415" s="617" t="s">
        <v>2190</v>
      </c>
      <c r="N415" s="621" t="s">
        <v>2260</v>
      </c>
      <c r="O415" s="621" t="s">
        <v>2260</v>
      </c>
      <c r="P415" s="621" t="s">
        <v>2260</v>
      </c>
      <c r="Q415" s="621" t="s">
        <v>2260</v>
      </c>
      <c r="R415" s="625" t="e">
        <f t="shared" si="25"/>
        <v>#DIV/0!</v>
      </c>
      <c r="S415" s="625" t="e">
        <f t="shared" si="26"/>
        <v>#DIV/0!</v>
      </c>
      <c r="T415" s="625" t="e">
        <f t="shared" si="27"/>
        <v>#DIV/0!</v>
      </c>
      <c r="U415" s="625" t="e">
        <f t="shared" si="28"/>
        <v>#DIV/0!</v>
      </c>
    </row>
    <row r="416" spans="1:21" hidden="1">
      <c r="A416" s="613">
        <v>26187</v>
      </c>
      <c r="B416" s="613" t="s">
        <v>2155</v>
      </c>
      <c r="E416" s="616" t="s">
        <v>2254</v>
      </c>
      <c r="F416" s="616">
        <v>1</v>
      </c>
      <c r="G416" s="616" t="s">
        <v>2252</v>
      </c>
      <c r="H416" s="616">
        <v>1</v>
      </c>
      <c r="I416" s="616" t="s">
        <v>2176</v>
      </c>
      <c r="J416" s="616" t="s">
        <v>2188</v>
      </c>
      <c r="K416" s="616">
        <v>3</v>
      </c>
      <c r="L416" s="616" t="s">
        <v>2249</v>
      </c>
      <c r="M416" s="617" t="s">
        <v>2190</v>
      </c>
      <c r="N416" s="618">
        <v>9298</v>
      </c>
      <c r="O416" s="621" t="s">
        <v>2260</v>
      </c>
      <c r="P416" s="621" t="s">
        <v>2260</v>
      </c>
      <c r="Q416" s="621" t="s">
        <v>2260</v>
      </c>
      <c r="R416" s="625">
        <f t="shared" si="25"/>
        <v>100</v>
      </c>
      <c r="S416" s="625">
        <f t="shared" si="26"/>
        <v>0</v>
      </c>
      <c r="T416" s="625">
        <f t="shared" si="27"/>
        <v>0</v>
      </c>
      <c r="U416" s="625">
        <f t="shared" si="28"/>
        <v>0</v>
      </c>
    </row>
    <row r="417" spans="1:21" hidden="1">
      <c r="A417" s="613">
        <v>26188</v>
      </c>
      <c r="B417" s="613" t="s">
        <v>2155</v>
      </c>
      <c r="E417" s="616" t="s">
        <v>2254</v>
      </c>
      <c r="F417" s="616">
        <v>1</v>
      </c>
      <c r="G417" s="616" t="s">
        <v>2252</v>
      </c>
      <c r="H417" s="616">
        <v>1</v>
      </c>
      <c r="I417" s="616" t="s">
        <v>2176</v>
      </c>
      <c r="J417" s="616" t="s">
        <v>2188</v>
      </c>
      <c r="K417" s="616">
        <v>3</v>
      </c>
      <c r="L417" s="616" t="s">
        <v>2250</v>
      </c>
      <c r="M417" s="617" t="s">
        <v>2190</v>
      </c>
      <c r="N417" s="621" t="s">
        <v>2260</v>
      </c>
      <c r="O417" s="621" t="s">
        <v>2260</v>
      </c>
      <c r="P417" s="621" t="s">
        <v>2260</v>
      </c>
      <c r="Q417" s="621" t="s">
        <v>2260</v>
      </c>
      <c r="R417" s="625" t="e">
        <f t="shared" si="25"/>
        <v>#DIV/0!</v>
      </c>
      <c r="S417" s="625" t="e">
        <f t="shared" si="26"/>
        <v>#DIV/0!</v>
      </c>
      <c r="T417" s="625" t="e">
        <f t="shared" si="27"/>
        <v>#DIV/0!</v>
      </c>
      <c r="U417" s="625" t="e">
        <f t="shared" si="28"/>
        <v>#DIV/0!</v>
      </c>
    </row>
    <row r="418" spans="1:21">
      <c r="R418" s="624"/>
      <c r="S418" s="624"/>
      <c r="T418" s="624"/>
      <c r="U418" s="624"/>
    </row>
  </sheetData>
  <phoneticPr fontId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2B6A3-C12E-4E12-8953-CD1E6D2EA5DA}">
  <dimension ref="A1:AG417"/>
  <sheetViews>
    <sheetView topLeftCell="D2" workbookViewId="0">
      <pane xSplit="10" ySplit="8" topLeftCell="R10" activePane="bottomRight" state="frozen"/>
      <selection activeCell="D2" sqref="D2"/>
      <selection pane="topRight" activeCell="N2" sqref="N2"/>
      <selection pane="bottomLeft" activeCell="D10" sqref="D10"/>
      <selection pane="bottomRight" activeCell="S24" sqref="S24"/>
    </sheetView>
  </sheetViews>
  <sheetFormatPr defaultColWidth="14.33203125" defaultRowHeight="12"/>
  <cols>
    <col min="1" max="3" width="0" style="613" hidden="1" customWidth="1"/>
    <col min="4" max="4" width="8.203125E-2" style="613" customWidth="1"/>
    <col min="5" max="5" width="16.33203125" style="613" customWidth="1"/>
    <col min="6" max="6" width="2.08203125" style="613" hidden="1" customWidth="1"/>
    <col min="7" max="7" width="12" style="613" customWidth="1"/>
    <col min="8" max="8" width="2.08203125" style="613" hidden="1" customWidth="1"/>
    <col min="9" max="9" width="9.58203125" style="613" customWidth="1"/>
    <col min="10" max="10" width="15.25" style="613" customWidth="1"/>
    <col min="11" max="11" width="2.08203125" style="613" hidden="1" customWidth="1"/>
    <col min="12" max="12" width="21.58203125" style="613" customWidth="1"/>
    <col min="13" max="13" width="6.08203125" style="613" customWidth="1"/>
    <col min="14" max="23" width="10.58203125" style="613" customWidth="1"/>
    <col min="24" max="33" width="9" style="613" customWidth="1"/>
    <col min="34" max="16384" width="14.33203125" style="613"/>
  </cols>
  <sheetData>
    <row r="1" spans="1:33" hidden="1">
      <c r="D1" s="613" t="s">
        <v>2153</v>
      </c>
      <c r="E1" s="613" t="s">
        <v>2153</v>
      </c>
      <c r="F1" s="613" t="s">
        <v>2154</v>
      </c>
      <c r="G1" s="613" t="s">
        <v>2153</v>
      </c>
      <c r="H1" s="613" t="s">
        <v>2154</v>
      </c>
      <c r="I1" s="613" t="s">
        <v>2153</v>
      </c>
      <c r="J1" s="613" t="s">
        <v>2153</v>
      </c>
      <c r="K1" s="613" t="s">
        <v>2154</v>
      </c>
      <c r="L1" s="613" t="s">
        <v>2153</v>
      </c>
      <c r="M1" s="613" t="s">
        <v>2153</v>
      </c>
      <c r="N1" s="613" t="s">
        <v>2155</v>
      </c>
      <c r="O1" s="613" t="s">
        <v>2155</v>
      </c>
      <c r="P1" s="613" t="s">
        <v>2155</v>
      </c>
      <c r="Q1" s="613" t="s">
        <v>2155</v>
      </c>
      <c r="R1" s="613" t="s">
        <v>2155</v>
      </c>
      <c r="S1" s="613" t="s">
        <v>2155</v>
      </c>
      <c r="T1" s="613" t="s">
        <v>2155</v>
      </c>
      <c r="U1" s="613" t="s">
        <v>2155</v>
      </c>
      <c r="V1" s="613" t="s">
        <v>2155</v>
      </c>
      <c r="W1" s="613" t="s">
        <v>2155</v>
      </c>
    </row>
    <row r="2" spans="1:33">
      <c r="A2" s="613">
        <v>1</v>
      </c>
      <c r="B2" s="613" t="s">
        <v>2153</v>
      </c>
      <c r="D2" s="613" t="s">
        <v>2156</v>
      </c>
    </row>
    <row r="3" spans="1:33">
      <c r="A3" s="613">
        <v>2</v>
      </c>
      <c r="B3" s="613" t="s">
        <v>2153</v>
      </c>
      <c r="D3" s="613" t="s">
        <v>2157</v>
      </c>
    </row>
    <row r="4" spans="1:33" hidden="1">
      <c r="A4" s="613">
        <v>3</v>
      </c>
      <c r="B4" s="613" t="s">
        <v>2153</v>
      </c>
    </row>
    <row r="5" spans="1:33">
      <c r="A5" s="613">
        <v>4</v>
      </c>
    </row>
    <row r="6" spans="1:33">
      <c r="A6" s="613">
        <v>5</v>
      </c>
      <c r="B6" s="613" t="s">
        <v>2153</v>
      </c>
      <c r="N6" s="614" t="s">
        <v>2158</v>
      </c>
      <c r="O6" s="614" t="s">
        <v>2158</v>
      </c>
      <c r="P6" s="614" t="s">
        <v>2158</v>
      </c>
      <c r="Q6" s="614" t="s">
        <v>2158</v>
      </c>
      <c r="R6" s="614" t="s">
        <v>2158</v>
      </c>
      <c r="S6" s="614" t="s">
        <v>2158</v>
      </c>
      <c r="T6" s="614" t="s">
        <v>2158</v>
      </c>
      <c r="U6" s="614" t="s">
        <v>2158</v>
      </c>
      <c r="V6" s="614" t="s">
        <v>2158</v>
      </c>
      <c r="W6" s="614" t="s">
        <v>2158</v>
      </c>
      <c r="X6" s="623" t="s">
        <v>2158</v>
      </c>
      <c r="Y6" s="623" t="s">
        <v>2158</v>
      </c>
      <c r="Z6" s="623" t="s">
        <v>2158</v>
      </c>
      <c r="AA6" s="623" t="s">
        <v>2158</v>
      </c>
      <c r="AB6" s="623" t="s">
        <v>2158</v>
      </c>
      <c r="AC6" s="623" t="s">
        <v>2158</v>
      </c>
      <c r="AD6" s="623" t="s">
        <v>2158</v>
      </c>
      <c r="AE6" s="623" t="s">
        <v>2158</v>
      </c>
      <c r="AF6" s="623" t="s">
        <v>2158</v>
      </c>
      <c r="AG6" s="623" t="s">
        <v>2158</v>
      </c>
    </row>
    <row r="7" spans="1:33" hidden="1">
      <c r="A7" s="613">
        <v>6</v>
      </c>
      <c r="B7" s="613" t="s">
        <v>2154</v>
      </c>
      <c r="N7" s="614">
        <v>1</v>
      </c>
      <c r="O7" s="614">
        <v>1</v>
      </c>
      <c r="P7" s="614">
        <v>1</v>
      </c>
      <c r="Q7" s="614">
        <v>1</v>
      </c>
      <c r="R7" s="614">
        <v>1</v>
      </c>
      <c r="S7" s="614">
        <v>1</v>
      </c>
      <c r="T7" s="614">
        <v>1</v>
      </c>
      <c r="U7" s="614">
        <v>1</v>
      </c>
      <c r="V7" s="614">
        <v>1</v>
      </c>
      <c r="W7" s="614">
        <v>1</v>
      </c>
      <c r="X7" s="623">
        <v>1</v>
      </c>
      <c r="Y7" s="623">
        <v>1</v>
      </c>
      <c r="Z7" s="623">
        <v>1</v>
      </c>
      <c r="AA7" s="623">
        <v>1</v>
      </c>
      <c r="AB7" s="623">
        <v>1</v>
      </c>
      <c r="AC7" s="623">
        <v>1</v>
      </c>
      <c r="AD7" s="623">
        <v>1</v>
      </c>
      <c r="AE7" s="623">
        <v>1</v>
      </c>
      <c r="AF7" s="623">
        <v>1</v>
      </c>
      <c r="AG7" s="623">
        <v>1</v>
      </c>
    </row>
    <row r="8" spans="1:33" ht="48">
      <c r="A8" s="613">
        <v>7</v>
      </c>
      <c r="B8" s="613" t="s">
        <v>2153</v>
      </c>
      <c r="N8" s="614" t="s">
        <v>2159</v>
      </c>
      <c r="O8" s="614" t="s">
        <v>2160</v>
      </c>
      <c r="P8" s="614" t="s">
        <v>2161</v>
      </c>
      <c r="Q8" s="614" t="s">
        <v>2162</v>
      </c>
      <c r="R8" s="614" t="s">
        <v>2163</v>
      </c>
      <c r="S8" s="614" t="s">
        <v>2164</v>
      </c>
      <c r="T8" s="614" t="s">
        <v>2165</v>
      </c>
      <c r="U8" s="614" t="s">
        <v>2166</v>
      </c>
      <c r="V8" s="614" t="s">
        <v>2167</v>
      </c>
      <c r="W8" s="614" t="s">
        <v>2168</v>
      </c>
      <c r="X8" s="623" t="s">
        <v>2159</v>
      </c>
      <c r="Y8" s="623" t="s">
        <v>2160</v>
      </c>
      <c r="Z8" s="623" t="s">
        <v>2161</v>
      </c>
      <c r="AA8" s="623" t="s">
        <v>2162</v>
      </c>
      <c r="AB8" s="623" t="s">
        <v>2163</v>
      </c>
      <c r="AC8" s="623" t="s">
        <v>2164</v>
      </c>
      <c r="AD8" s="623" t="s">
        <v>2165</v>
      </c>
      <c r="AE8" s="623" t="s">
        <v>2166</v>
      </c>
      <c r="AF8" s="623" t="s">
        <v>2167</v>
      </c>
      <c r="AG8" s="623" t="s">
        <v>2168</v>
      </c>
    </row>
    <row r="9" spans="1:33">
      <c r="A9" s="613">
        <v>8</v>
      </c>
      <c r="E9" s="615" t="s">
        <v>2169</v>
      </c>
      <c r="F9" s="615"/>
      <c r="G9" s="615" t="s">
        <v>2170</v>
      </c>
      <c r="H9" s="615"/>
      <c r="I9" s="615" t="s">
        <v>2171</v>
      </c>
      <c r="J9" s="615" t="s">
        <v>2172</v>
      </c>
      <c r="K9" s="615"/>
      <c r="L9" s="615" t="s">
        <v>2173</v>
      </c>
      <c r="M9" s="615"/>
      <c r="N9" s="615" t="s">
        <v>2174</v>
      </c>
      <c r="O9" s="615"/>
      <c r="P9" s="615"/>
      <c r="Q9" s="615"/>
      <c r="R9" s="615"/>
      <c r="S9" s="615"/>
      <c r="T9" s="615"/>
      <c r="U9" s="615"/>
      <c r="V9" s="615"/>
      <c r="W9" s="615"/>
    </row>
    <row r="10" spans="1:33">
      <c r="A10" s="613">
        <v>4905</v>
      </c>
      <c r="B10" s="613" t="s">
        <v>2155</v>
      </c>
      <c r="E10" s="616" t="s">
        <v>2253</v>
      </c>
      <c r="F10" s="616">
        <v>1</v>
      </c>
      <c r="G10" s="616" t="s">
        <v>2175</v>
      </c>
      <c r="H10" s="616">
        <v>1</v>
      </c>
      <c r="I10" s="616" t="s">
        <v>2176</v>
      </c>
      <c r="J10" s="616" t="s">
        <v>2177</v>
      </c>
      <c r="K10" s="616">
        <v>1</v>
      </c>
      <c r="L10" s="616" t="s">
        <v>2178</v>
      </c>
      <c r="M10" s="617"/>
      <c r="N10" s="643">
        <v>90</v>
      </c>
      <c r="O10" s="643">
        <v>90</v>
      </c>
      <c r="P10" s="643">
        <v>90</v>
      </c>
      <c r="Q10" s="643">
        <v>90</v>
      </c>
      <c r="R10" s="643">
        <v>90</v>
      </c>
      <c r="S10" s="643">
        <v>90</v>
      </c>
      <c r="T10" s="643">
        <v>90</v>
      </c>
      <c r="U10" s="643">
        <v>90</v>
      </c>
      <c r="V10" s="643">
        <v>90</v>
      </c>
      <c r="W10" s="643">
        <v>90</v>
      </c>
      <c r="X10" s="625">
        <f>N10/$N10*100</f>
        <v>100</v>
      </c>
      <c r="Y10" s="625">
        <f t="shared" ref="Y10:AG10" si="0">O10/$N10*100</f>
        <v>100</v>
      </c>
      <c r="Z10" s="625">
        <f t="shared" si="0"/>
        <v>100</v>
      </c>
      <c r="AA10" s="625">
        <f t="shared" si="0"/>
        <v>100</v>
      </c>
      <c r="AB10" s="625">
        <f t="shared" si="0"/>
        <v>100</v>
      </c>
      <c r="AC10" s="625">
        <f t="shared" si="0"/>
        <v>100</v>
      </c>
      <c r="AD10" s="625">
        <f t="shared" si="0"/>
        <v>100</v>
      </c>
      <c r="AE10" s="625">
        <f t="shared" si="0"/>
        <v>100</v>
      </c>
      <c r="AF10" s="625">
        <f t="shared" si="0"/>
        <v>100</v>
      </c>
      <c r="AG10" s="625">
        <f t="shared" si="0"/>
        <v>100</v>
      </c>
    </row>
    <row r="11" spans="1:33">
      <c r="A11" s="613">
        <v>4906</v>
      </c>
      <c r="B11" s="613" t="s">
        <v>2155</v>
      </c>
      <c r="E11" s="616" t="s">
        <v>2253</v>
      </c>
      <c r="F11" s="616">
        <v>1</v>
      </c>
      <c r="G11" s="616" t="s">
        <v>2175</v>
      </c>
      <c r="H11" s="616">
        <v>1</v>
      </c>
      <c r="I11" s="616" t="s">
        <v>2176</v>
      </c>
      <c r="J11" s="616" t="s">
        <v>2179</v>
      </c>
      <c r="K11" s="616">
        <v>1</v>
      </c>
      <c r="L11" s="616" t="s">
        <v>2178</v>
      </c>
      <c r="M11" s="617"/>
      <c r="N11" s="618">
        <v>184995</v>
      </c>
      <c r="O11" s="618">
        <v>184995</v>
      </c>
      <c r="P11" s="618">
        <v>184995</v>
      </c>
      <c r="Q11" s="618">
        <v>184995</v>
      </c>
      <c r="R11" s="618">
        <v>184995</v>
      </c>
      <c r="S11" s="618">
        <v>184995</v>
      </c>
      <c r="T11" s="618">
        <v>184995</v>
      </c>
      <c r="U11" s="618">
        <v>184995</v>
      </c>
      <c r="V11" s="618">
        <v>184995</v>
      </c>
      <c r="W11" s="618">
        <v>184995</v>
      </c>
      <c r="X11" s="625">
        <f t="shared" ref="X11:X74" si="1">N11/$N11*100</f>
        <v>100</v>
      </c>
      <c r="Y11" s="625">
        <f t="shared" ref="Y11:Y74" si="2">O11/$N11*100</f>
        <v>100</v>
      </c>
      <c r="Z11" s="625">
        <f t="shared" ref="Z11:Z74" si="3">P11/$N11*100</f>
        <v>100</v>
      </c>
      <c r="AA11" s="625">
        <f t="shared" ref="AA11:AA74" si="4">Q11/$N11*100</f>
        <v>100</v>
      </c>
      <c r="AB11" s="625">
        <f t="shared" ref="AB11:AB74" si="5">R11/$N11*100</f>
        <v>100</v>
      </c>
      <c r="AC11" s="625">
        <f t="shared" ref="AC11:AC74" si="6">S11/$N11*100</f>
        <v>100</v>
      </c>
      <c r="AD11" s="625">
        <f t="shared" ref="AD11:AD74" si="7">T11/$N11*100</f>
        <v>100</v>
      </c>
      <c r="AE11" s="625">
        <f t="shared" ref="AE11:AE74" si="8">U11/$N11*100</f>
        <v>100</v>
      </c>
      <c r="AF11" s="625">
        <f t="shared" ref="AF11:AF74" si="9">V11/$N11*100</f>
        <v>100</v>
      </c>
      <c r="AG11" s="625">
        <f t="shared" ref="AG11:AG74" si="10">W11/$N11*100</f>
        <v>100</v>
      </c>
    </row>
    <row r="12" spans="1:33">
      <c r="A12" s="613">
        <v>4907</v>
      </c>
      <c r="B12" s="613" t="s">
        <v>2155</v>
      </c>
      <c r="E12" s="616" t="s">
        <v>2253</v>
      </c>
      <c r="F12" s="616">
        <v>1</v>
      </c>
      <c r="G12" s="616" t="s">
        <v>2175</v>
      </c>
      <c r="H12" s="616">
        <v>1</v>
      </c>
      <c r="I12" s="616" t="s">
        <v>2176</v>
      </c>
      <c r="J12" s="616" t="s">
        <v>2180</v>
      </c>
      <c r="K12" s="616">
        <v>1</v>
      </c>
      <c r="L12" s="616" t="s">
        <v>2181</v>
      </c>
      <c r="M12" s="617" t="s">
        <v>2182</v>
      </c>
      <c r="N12" s="619">
        <v>2.17</v>
      </c>
      <c r="O12" s="619">
        <v>2.17</v>
      </c>
      <c r="P12" s="619">
        <v>2.17</v>
      </c>
      <c r="Q12" s="619">
        <v>2.17</v>
      </c>
      <c r="R12" s="619">
        <v>2.17</v>
      </c>
      <c r="S12" s="619">
        <v>2.17</v>
      </c>
      <c r="T12" s="619">
        <v>2.17</v>
      </c>
      <c r="U12" s="619">
        <v>2.17</v>
      </c>
      <c r="V12" s="619">
        <v>2.17</v>
      </c>
      <c r="W12" s="619">
        <v>2.17</v>
      </c>
      <c r="X12" s="625">
        <f t="shared" si="1"/>
        <v>100</v>
      </c>
      <c r="Y12" s="625">
        <f t="shared" si="2"/>
        <v>100</v>
      </c>
      <c r="Z12" s="625">
        <f t="shared" si="3"/>
        <v>100</v>
      </c>
      <c r="AA12" s="625">
        <f t="shared" si="4"/>
        <v>100</v>
      </c>
      <c r="AB12" s="625">
        <f t="shared" si="5"/>
        <v>100</v>
      </c>
      <c r="AC12" s="625">
        <f t="shared" si="6"/>
        <v>100</v>
      </c>
      <c r="AD12" s="625">
        <f t="shared" si="7"/>
        <v>100</v>
      </c>
      <c r="AE12" s="625">
        <f t="shared" si="8"/>
        <v>100</v>
      </c>
      <c r="AF12" s="625">
        <f t="shared" si="9"/>
        <v>100</v>
      </c>
      <c r="AG12" s="625">
        <f t="shared" si="10"/>
        <v>100</v>
      </c>
    </row>
    <row r="13" spans="1:33">
      <c r="A13" s="613">
        <v>4908</v>
      </c>
      <c r="B13" s="613" t="s">
        <v>2155</v>
      </c>
      <c r="E13" s="616" t="s">
        <v>2253</v>
      </c>
      <c r="F13" s="616">
        <v>1</v>
      </c>
      <c r="G13" s="616" t="s">
        <v>2175</v>
      </c>
      <c r="H13" s="616">
        <v>1</v>
      </c>
      <c r="I13" s="616" t="s">
        <v>2176</v>
      </c>
      <c r="J13" s="616" t="s">
        <v>2183</v>
      </c>
      <c r="K13" s="616">
        <v>1</v>
      </c>
      <c r="L13" s="616" t="s">
        <v>2181</v>
      </c>
      <c r="M13" s="617" t="s">
        <v>2182</v>
      </c>
      <c r="N13" s="619">
        <v>0.36</v>
      </c>
      <c r="O13" s="619">
        <v>0.36</v>
      </c>
      <c r="P13" s="619">
        <v>0.36</v>
      </c>
      <c r="Q13" s="619">
        <v>0.36</v>
      </c>
      <c r="R13" s="619">
        <v>0.36</v>
      </c>
      <c r="S13" s="619">
        <v>0.36</v>
      </c>
      <c r="T13" s="619">
        <v>0.36</v>
      </c>
      <c r="U13" s="619">
        <v>0.36</v>
      </c>
      <c r="V13" s="619">
        <v>0.36</v>
      </c>
      <c r="W13" s="619">
        <v>0.36</v>
      </c>
      <c r="X13" s="625">
        <f t="shared" si="1"/>
        <v>100</v>
      </c>
      <c r="Y13" s="625">
        <f t="shared" si="2"/>
        <v>100</v>
      </c>
      <c r="Z13" s="625">
        <f t="shared" si="3"/>
        <v>100</v>
      </c>
      <c r="AA13" s="625">
        <f t="shared" si="4"/>
        <v>100</v>
      </c>
      <c r="AB13" s="625">
        <f t="shared" si="5"/>
        <v>100</v>
      </c>
      <c r="AC13" s="625">
        <f t="shared" si="6"/>
        <v>100</v>
      </c>
      <c r="AD13" s="625">
        <f t="shared" si="7"/>
        <v>100</v>
      </c>
      <c r="AE13" s="625">
        <f t="shared" si="8"/>
        <v>100</v>
      </c>
      <c r="AF13" s="625">
        <f t="shared" si="9"/>
        <v>100</v>
      </c>
      <c r="AG13" s="625">
        <f t="shared" si="10"/>
        <v>100</v>
      </c>
    </row>
    <row r="14" spans="1:33">
      <c r="A14" s="613">
        <v>4909</v>
      </c>
      <c r="B14" s="613" t="s">
        <v>2155</v>
      </c>
      <c r="E14" s="616" t="s">
        <v>2253</v>
      </c>
      <c r="F14" s="616">
        <v>1</v>
      </c>
      <c r="G14" s="616" t="s">
        <v>2175</v>
      </c>
      <c r="H14" s="616">
        <v>1</v>
      </c>
      <c r="I14" s="616" t="s">
        <v>2176</v>
      </c>
      <c r="J14" s="616" t="s">
        <v>2184</v>
      </c>
      <c r="K14" s="616">
        <v>1</v>
      </c>
      <c r="L14" s="616" t="s">
        <v>2181</v>
      </c>
      <c r="M14" s="617" t="s">
        <v>2182</v>
      </c>
      <c r="N14" s="619">
        <v>0.69</v>
      </c>
      <c r="O14" s="619">
        <v>0.69</v>
      </c>
      <c r="P14" s="619">
        <v>0.69</v>
      </c>
      <c r="Q14" s="619">
        <v>0.69</v>
      </c>
      <c r="R14" s="619">
        <v>0.69</v>
      </c>
      <c r="S14" s="619">
        <v>0.69</v>
      </c>
      <c r="T14" s="619">
        <v>0.69</v>
      </c>
      <c r="U14" s="619">
        <v>0.69</v>
      </c>
      <c r="V14" s="619">
        <v>0.69</v>
      </c>
      <c r="W14" s="619">
        <v>0.69</v>
      </c>
      <c r="X14" s="625">
        <f t="shared" si="1"/>
        <v>100</v>
      </c>
      <c r="Y14" s="625">
        <f t="shared" si="2"/>
        <v>100</v>
      </c>
      <c r="Z14" s="625">
        <f t="shared" si="3"/>
        <v>100</v>
      </c>
      <c r="AA14" s="625">
        <f t="shared" si="4"/>
        <v>100</v>
      </c>
      <c r="AB14" s="625">
        <f t="shared" si="5"/>
        <v>100</v>
      </c>
      <c r="AC14" s="625">
        <f t="shared" si="6"/>
        <v>100</v>
      </c>
      <c r="AD14" s="625">
        <f t="shared" si="7"/>
        <v>100</v>
      </c>
      <c r="AE14" s="625">
        <f t="shared" si="8"/>
        <v>100</v>
      </c>
      <c r="AF14" s="625">
        <f t="shared" si="9"/>
        <v>100</v>
      </c>
      <c r="AG14" s="625">
        <f t="shared" si="10"/>
        <v>100</v>
      </c>
    </row>
    <row r="15" spans="1:33">
      <c r="A15" s="613">
        <v>4910</v>
      </c>
      <c r="B15" s="613" t="s">
        <v>2155</v>
      </c>
      <c r="E15" s="616" t="s">
        <v>2253</v>
      </c>
      <c r="F15" s="616">
        <v>1</v>
      </c>
      <c r="G15" s="616" t="s">
        <v>2175</v>
      </c>
      <c r="H15" s="616">
        <v>1</v>
      </c>
      <c r="I15" s="616" t="s">
        <v>2176</v>
      </c>
      <c r="J15" s="616" t="s">
        <v>2185</v>
      </c>
      <c r="K15" s="616">
        <v>1</v>
      </c>
      <c r="L15" s="616" t="s">
        <v>2181</v>
      </c>
      <c r="M15" s="617" t="s">
        <v>2182</v>
      </c>
      <c r="N15" s="619">
        <v>0.98</v>
      </c>
      <c r="O15" s="619">
        <v>0.98</v>
      </c>
      <c r="P15" s="619">
        <v>0.98</v>
      </c>
      <c r="Q15" s="619">
        <v>0.98</v>
      </c>
      <c r="R15" s="619">
        <v>0.98</v>
      </c>
      <c r="S15" s="619">
        <v>0.98</v>
      </c>
      <c r="T15" s="619">
        <v>0.98</v>
      </c>
      <c r="U15" s="619">
        <v>0.98</v>
      </c>
      <c r="V15" s="619">
        <v>0.98</v>
      </c>
      <c r="W15" s="619">
        <v>0.98</v>
      </c>
      <c r="X15" s="625">
        <f t="shared" si="1"/>
        <v>100</v>
      </c>
      <c r="Y15" s="625">
        <f t="shared" si="2"/>
        <v>100</v>
      </c>
      <c r="Z15" s="625">
        <f t="shared" si="3"/>
        <v>100</v>
      </c>
      <c r="AA15" s="625">
        <f t="shared" si="4"/>
        <v>100</v>
      </c>
      <c r="AB15" s="625">
        <f t="shared" si="5"/>
        <v>100</v>
      </c>
      <c r="AC15" s="625">
        <f t="shared" si="6"/>
        <v>100</v>
      </c>
      <c r="AD15" s="625">
        <f t="shared" si="7"/>
        <v>100</v>
      </c>
      <c r="AE15" s="625">
        <f t="shared" si="8"/>
        <v>100</v>
      </c>
      <c r="AF15" s="625">
        <f t="shared" si="9"/>
        <v>100</v>
      </c>
      <c r="AG15" s="625">
        <f t="shared" si="10"/>
        <v>100</v>
      </c>
    </row>
    <row r="16" spans="1:33">
      <c r="A16" s="613">
        <v>4911</v>
      </c>
      <c r="B16" s="613" t="s">
        <v>2155</v>
      </c>
      <c r="E16" s="616" t="s">
        <v>2253</v>
      </c>
      <c r="F16" s="616">
        <v>1</v>
      </c>
      <c r="G16" s="616" t="s">
        <v>2175</v>
      </c>
      <c r="H16" s="616">
        <v>1</v>
      </c>
      <c r="I16" s="616" t="s">
        <v>2176</v>
      </c>
      <c r="J16" s="616" t="s">
        <v>2186</v>
      </c>
      <c r="K16" s="616">
        <v>1</v>
      </c>
      <c r="L16" s="616" t="s">
        <v>2181</v>
      </c>
      <c r="M16" s="617" t="s">
        <v>2187</v>
      </c>
      <c r="N16" s="620">
        <v>63.1</v>
      </c>
      <c r="O16" s="620">
        <v>63.1</v>
      </c>
      <c r="P16" s="620">
        <v>63.1</v>
      </c>
      <c r="Q16" s="620">
        <v>63.1</v>
      </c>
      <c r="R16" s="620">
        <v>63.1</v>
      </c>
      <c r="S16" s="620">
        <v>63.1</v>
      </c>
      <c r="T16" s="620">
        <v>63.1</v>
      </c>
      <c r="U16" s="620">
        <v>63.1</v>
      </c>
      <c r="V16" s="620">
        <v>63.1</v>
      </c>
      <c r="W16" s="620">
        <v>63.1</v>
      </c>
      <c r="X16" s="625">
        <f t="shared" si="1"/>
        <v>100</v>
      </c>
      <c r="Y16" s="625">
        <f t="shared" si="2"/>
        <v>100</v>
      </c>
      <c r="Z16" s="625">
        <f t="shared" si="3"/>
        <v>100</v>
      </c>
      <c r="AA16" s="625">
        <f t="shared" si="4"/>
        <v>100</v>
      </c>
      <c r="AB16" s="625">
        <f t="shared" si="5"/>
        <v>100</v>
      </c>
      <c r="AC16" s="625">
        <f t="shared" si="6"/>
        <v>100</v>
      </c>
      <c r="AD16" s="625">
        <f t="shared" si="7"/>
        <v>100</v>
      </c>
      <c r="AE16" s="625">
        <f t="shared" si="8"/>
        <v>100</v>
      </c>
      <c r="AF16" s="625">
        <f t="shared" si="9"/>
        <v>100</v>
      </c>
      <c r="AG16" s="625">
        <f t="shared" si="10"/>
        <v>100</v>
      </c>
    </row>
    <row r="17" spans="1:33">
      <c r="A17" s="613">
        <v>4912</v>
      </c>
      <c r="B17" s="613" t="s">
        <v>2155</v>
      </c>
      <c r="E17" s="616" t="s">
        <v>2253</v>
      </c>
      <c r="F17" s="616">
        <v>1</v>
      </c>
      <c r="G17" s="616" t="s">
        <v>2175</v>
      </c>
      <c r="H17" s="616">
        <v>1</v>
      </c>
      <c r="I17" s="616" t="s">
        <v>2176</v>
      </c>
      <c r="J17" s="616" t="s">
        <v>2188</v>
      </c>
      <c r="K17" s="616">
        <v>1</v>
      </c>
      <c r="L17" s="639" t="s">
        <v>2189</v>
      </c>
      <c r="M17" s="617" t="s">
        <v>2190</v>
      </c>
      <c r="N17" s="618">
        <v>237320</v>
      </c>
      <c r="O17" s="618">
        <v>4909</v>
      </c>
      <c r="P17" s="618">
        <v>2737</v>
      </c>
      <c r="Q17" s="618">
        <v>17090</v>
      </c>
      <c r="R17" s="618">
        <v>36967</v>
      </c>
      <c r="S17" s="618">
        <v>3972</v>
      </c>
      <c r="T17" s="618">
        <v>5789</v>
      </c>
      <c r="U17" s="618">
        <v>4428</v>
      </c>
      <c r="V17" s="618">
        <v>9168</v>
      </c>
      <c r="W17" s="618">
        <v>58408</v>
      </c>
      <c r="X17" s="625">
        <f t="shared" si="1"/>
        <v>100</v>
      </c>
      <c r="Y17" s="625">
        <f t="shared" si="2"/>
        <v>2.0685150851171414</v>
      </c>
      <c r="Z17" s="625">
        <f t="shared" si="3"/>
        <v>1.1532951289398281</v>
      </c>
      <c r="AA17" s="642">
        <f t="shared" si="4"/>
        <v>7.2012472610820835</v>
      </c>
      <c r="AB17" s="642">
        <f t="shared" si="5"/>
        <v>15.576858250463509</v>
      </c>
      <c r="AC17" s="625">
        <f t="shared" si="6"/>
        <v>1.6736895331198383</v>
      </c>
      <c r="AD17" s="625">
        <f t="shared" si="7"/>
        <v>2.4393224338445982</v>
      </c>
      <c r="AE17" s="625">
        <f t="shared" si="8"/>
        <v>1.8658351592786111</v>
      </c>
      <c r="AF17" s="625">
        <f t="shared" si="9"/>
        <v>3.8631383785605933</v>
      </c>
      <c r="AG17" s="625">
        <f t="shared" si="10"/>
        <v>24.611495027810552</v>
      </c>
    </row>
    <row r="18" spans="1:33">
      <c r="A18" s="613">
        <v>4913</v>
      </c>
      <c r="B18" s="613" t="s">
        <v>2155</v>
      </c>
      <c r="E18" s="616" t="s">
        <v>2253</v>
      </c>
      <c r="F18" s="616">
        <v>1</v>
      </c>
      <c r="G18" s="616" t="s">
        <v>2175</v>
      </c>
      <c r="H18" s="616">
        <v>1</v>
      </c>
      <c r="I18" s="616" t="s">
        <v>2176</v>
      </c>
      <c r="J18" s="616" t="s">
        <v>2188</v>
      </c>
      <c r="K18" s="616">
        <v>2</v>
      </c>
      <c r="L18" s="639" t="s">
        <v>2191</v>
      </c>
      <c r="M18" s="617" t="s">
        <v>2190</v>
      </c>
      <c r="N18" s="618">
        <v>64393</v>
      </c>
      <c r="O18" s="618">
        <v>1128</v>
      </c>
      <c r="P18" s="618">
        <v>988</v>
      </c>
      <c r="Q18" s="618">
        <v>5821</v>
      </c>
      <c r="R18" s="618">
        <v>32578</v>
      </c>
      <c r="S18" s="618">
        <v>2971</v>
      </c>
      <c r="T18" s="618">
        <v>3502</v>
      </c>
      <c r="U18" s="618">
        <v>3464</v>
      </c>
      <c r="V18" s="618">
        <v>1184</v>
      </c>
      <c r="W18" s="618">
        <v>11977</v>
      </c>
      <c r="X18" s="625">
        <f t="shared" si="1"/>
        <v>100</v>
      </c>
      <c r="Y18" s="625">
        <f t="shared" si="2"/>
        <v>1.7517432019008277</v>
      </c>
      <c r="Z18" s="625">
        <f t="shared" si="3"/>
        <v>1.5343282654946966</v>
      </c>
      <c r="AA18" s="642">
        <f t="shared" si="4"/>
        <v>9.0398024630006368</v>
      </c>
      <c r="AB18" s="642">
        <f t="shared" si="5"/>
        <v>50.592455701706704</v>
      </c>
      <c r="AC18" s="625">
        <f t="shared" si="6"/>
        <v>4.6138555433043971</v>
      </c>
      <c r="AD18" s="625">
        <f t="shared" si="7"/>
        <v>5.4384793378162222</v>
      </c>
      <c r="AE18" s="625">
        <f t="shared" si="8"/>
        <v>5.3794667122202728</v>
      </c>
      <c r="AF18" s="625">
        <f t="shared" si="9"/>
        <v>1.8387091764632804</v>
      </c>
      <c r="AG18" s="625">
        <f t="shared" si="10"/>
        <v>18.599847809544514</v>
      </c>
    </row>
    <row r="19" spans="1:33">
      <c r="A19" s="613">
        <v>4914</v>
      </c>
      <c r="B19" s="613" t="s">
        <v>2155</v>
      </c>
      <c r="E19" s="616" t="s">
        <v>2253</v>
      </c>
      <c r="F19" s="616">
        <v>1</v>
      </c>
      <c r="G19" s="616" t="s">
        <v>2175</v>
      </c>
      <c r="H19" s="616">
        <v>1</v>
      </c>
      <c r="I19" s="616" t="s">
        <v>2176</v>
      </c>
      <c r="J19" s="616" t="s">
        <v>2188</v>
      </c>
      <c r="K19" s="616">
        <v>3</v>
      </c>
      <c r="L19" s="616" t="s">
        <v>2192</v>
      </c>
      <c r="M19" s="617" t="s">
        <v>2190</v>
      </c>
      <c r="N19" s="618">
        <v>5085</v>
      </c>
      <c r="O19" s="618">
        <v>37</v>
      </c>
      <c r="P19" s="618">
        <v>48</v>
      </c>
      <c r="Q19" s="618">
        <v>878</v>
      </c>
      <c r="R19" s="618">
        <v>3080</v>
      </c>
      <c r="S19" s="618">
        <v>326</v>
      </c>
      <c r="T19" s="618">
        <v>155</v>
      </c>
      <c r="U19" s="618">
        <v>271</v>
      </c>
      <c r="V19" s="618">
        <v>192</v>
      </c>
      <c r="W19" s="618">
        <v>98</v>
      </c>
      <c r="X19" s="625">
        <f t="shared" si="1"/>
        <v>100</v>
      </c>
      <c r="Y19" s="625">
        <f t="shared" si="2"/>
        <v>0.72763028515240902</v>
      </c>
      <c r="Z19" s="625">
        <f t="shared" si="3"/>
        <v>0.94395280235988199</v>
      </c>
      <c r="AA19" s="625">
        <f t="shared" si="4"/>
        <v>17.26647000983284</v>
      </c>
      <c r="AB19" s="625">
        <f t="shared" si="5"/>
        <v>60.570304818092424</v>
      </c>
      <c r="AC19" s="625">
        <f t="shared" si="6"/>
        <v>6.4110127826941987</v>
      </c>
      <c r="AD19" s="625">
        <f t="shared" si="7"/>
        <v>3.0481809242871192</v>
      </c>
      <c r="AE19" s="625">
        <f t="shared" si="8"/>
        <v>5.3294001966568336</v>
      </c>
      <c r="AF19" s="625">
        <f t="shared" si="9"/>
        <v>3.775811209439528</v>
      </c>
      <c r="AG19" s="625">
        <f t="shared" si="10"/>
        <v>1.9272369714847593</v>
      </c>
    </row>
    <row r="20" spans="1:33">
      <c r="A20" s="613">
        <v>4915</v>
      </c>
      <c r="B20" s="613" t="s">
        <v>2155</v>
      </c>
      <c r="E20" s="616" t="s">
        <v>2253</v>
      </c>
      <c r="F20" s="616">
        <v>1</v>
      </c>
      <c r="G20" s="616" t="s">
        <v>2175</v>
      </c>
      <c r="H20" s="616">
        <v>1</v>
      </c>
      <c r="I20" s="616" t="s">
        <v>2176</v>
      </c>
      <c r="J20" s="616" t="s">
        <v>2188</v>
      </c>
      <c r="K20" s="616">
        <v>3</v>
      </c>
      <c r="L20" s="616" t="s">
        <v>2193</v>
      </c>
      <c r="M20" s="617" t="s">
        <v>2190</v>
      </c>
      <c r="N20" s="618">
        <v>4176</v>
      </c>
      <c r="O20" s="621" t="s">
        <v>2260</v>
      </c>
      <c r="P20" s="618">
        <v>103</v>
      </c>
      <c r="Q20" s="618">
        <v>186</v>
      </c>
      <c r="R20" s="618">
        <v>2912</v>
      </c>
      <c r="S20" s="618">
        <v>25</v>
      </c>
      <c r="T20" s="618">
        <v>576</v>
      </c>
      <c r="U20" s="618">
        <v>286</v>
      </c>
      <c r="V20" s="618">
        <v>44</v>
      </c>
      <c r="W20" s="618">
        <v>43</v>
      </c>
      <c r="X20" s="625">
        <f t="shared" si="1"/>
        <v>100</v>
      </c>
      <c r="Y20" s="625">
        <f t="shared" si="2"/>
        <v>0</v>
      </c>
      <c r="Z20" s="625">
        <f t="shared" si="3"/>
        <v>2.4664750957854404</v>
      </c>
      <c r="AA20" s="625">
        <f t="shared" si="4"/>
        <v>4.4540229885057476</v>
      </c>
      <c r="AB20" s="625">
        <f t="shared" si="5"/>
        <v>69.731800766283527</v>
      </c>
      <c r="AC20" s="625">
        <f t="shared" si="6"/>
        <v>0.59865900383141768</v>
      </c>
      <c r="AD20" s="625">
        <f t="shared" si="7"/>
        <v>13.793103448275861</v>
      </c>
      <c r="AE20" s="625">
        <f t="shared" si="8"/>
        <v>6.8486590038314175</v>
      </c>
      <c r="AF20" s="625">
        <f t="shared" si="9"/>
        <v>1.053639846743295</v>
      </c>
      <c r="AG20" s="625">
        <f t="shared" si="10"/>
        <v>1.0296934865900382</v>
      </c>
    </row>
    <row r="21" spans="1:33">
      <c r="A21" s="613">
        <v>4916</v>
      </c>
      <c r="B21" s="613" t="s">
        <v>2155</v>
      </c>
      <c r="E21" s="616" t="s">
        <v>2253</v>
      </c>
      <c r="F21" s="616">
        <v>1</v>
      </c>
      <c r="G21" s="616" t="s">
        <v>2175</v>
      </c>
      <c r="H21" s="616">
        <v>1</v>
      </c>
      <c r="I21" s="616" t="s">
        <v>2176</v>
      </c>
      <c r="J21" s="616" t="s">
        <v>2188</v>
      </c>
      <c r="K21" s="616">
        <v>3</v>
      </c>
      <c r="L21" s="616" t="s">
        <v>2194</v>
      </c>
      <c r="M21" s="617" t="s">
        <v>2190</v>
      </c>
      <c r="N21" s="618">
        <v>5871</v>
      </c>
      <c r="O21" s="618">
        <v>2</v>
      </c>
      <c r="P21" s="618">
        <v>243</v>
      </c>
      <c r="Q21" s="618">
        <v>245</v>
      </c>
      <c r="R21" s="618">
        <v>4616</v>
      </c>
      <c r="S21" s="618">
        <v>17</v>
      </c>
      <c r="T21" s="618">
        <v>222</v>
      </c>
      <c r="U21" s="618">
        <v>358</v>
      </c>
      <c r="V21" s="618">
        <v>121</v>
      </c>
      <c r="W21" s="618">
        <v>23</v>
      </c>
      <c r="X21" s="625">
        <f t="shared" si="1"/>
        <v>100</v>
      </c>
      <c r="Y21" s="625">
        <f t="shared" si="2"/>
        <v>3.4065746891500596E-2</v>
      </c>
      <c r="Z21" s="625">
        <f t="shared" si="3"/>
        <v>4.1389882473173225</v>
      </c>
      <c r="AA21" s="625">
        <f t="shared" si="4"/>
        <v>4.1730539942088232</v>
      </c>
      <c r="AB21" s="625">
        <f t="shared" si="5"/>
        <v>78.623743825583375</v>
      </c>
      <c r="AC21" s="625">
        <f t="shared" si="6"/>
        <v>0.28955884857775505</v>
      </c>
      <c r="AD21" s="625">
        <f t="shared" si="7"/>
        <v>3.781297904956566</v>
      </c>
      <c r="AE21" s="625">
        <f t="shared" si="8"/>
        <v>6.0977686935786073</v>
      </c>
      <c r="AF21" s="625">
        <f t="shared" si="9"/>
        <v>2.0609776869357859</v>
      </c>
      <c r="AG21" s="625">
        <f t="shared" si="10"/>
        <v>0.39175608925225686</v>
      </c>
    </row>
    <row r="22" spans="1:33">
      <c r="A22" s="613">
        <v>4917</v>
      </c>
      <c r="B22" s="613" t="s">
        <v>2155</v>
      </c>
      <c r="E22" s="616" t="s">
        <v>2253</v>
      </c>
      <c r="F22" s="616">
        <v>1</v>
      </c>
      <c r="G22" s="616" t="s">
        <v>2175</v>
      </c>
      <c r="H22" s="616">
        <v>1</v>
      </c>
      <c r="I22" s="616" t="s">
        <v>2176</v>
      </c>
      <c r="J22" s="616" t="s">
        <v>2188</v>
      </c>
      <c r="K22" s="616">
        <v>3</v>
      </c>
      <c r="L22" s="616" t="s">
        <v>2195</v>
      </c>
      <c r="M22" s="617" t="s">
        <v>2190</v>
      </c>
      <c r="N22" s="618">
        <v>2874</v>
      </c>
      <c r="O22" s="618">
        <v>12</v>
      </c>
      <c r="P22" s="618">
        <v>34</v>
      </c>
      <c r="Q22" s="618">
        <v>432</v>
      </c>
      <c r="R22" s="618">
        <v>1900</v>
      </c>
      <c r="S22" s="618">
        <v>65</v>
      </c>
      <c r="T22" s="618">
        <v>74</v>
      </c>
      <c r="U22" s="618">
        <v>229</v>
      </c>
      <c r="V22" s="618">
        <v>65</v>
      </c>
      <c r="W22" s="618">
        <v>10</v>
      </c>
      <c r="X22" s="625">
        <f t="shared" si="1"/>
        <v>100</v>
      </c>
      <c r="Y22" s="625">
        <f t="shared" si="2"/>
        <v>0.41753653444676403</v>
      </c>
      <c r="Z22" s="625">
        <f t="shared" si="3"/>
        <v>1.1830201809324983</v>
      </c>
      <c r="AA22" s="625">
        <f t="shared" si="4"/>
        <v>15.031315240083506</v>
      </c>
      <c r="AB22" s="625">
        <f t="shared" si="5"/>
        <v>66.109951287404314</v>
      </c>
      <c r="AC22" s="625">
        <f t="shared" si="6"/>
        <v>2.2616562282533055</v>
      </c>
      <c r="AD22" s="625">
        <f t="shared" si="7"/>
        <v>2.5748086290883787</v>
      </c>
      <c r="AE22" s="625">
        <f t="shared" si="8"/>
        <v>7.9679888656924147</v>
      </c>
      <c r="AF22" s="625">
        <f t="shared" si="9"/>
        <v>2.2616562282533055</v>
      </c>
      <c r="AG22" s="625">
        <f t="shared" si="10"/>
        <v>0.34794711203897011</v>
      </c>
    </row>
    <row r="23" spans="1:33">
      <c r="A23" s="613">
        <v>4918</v>
      </c>
      <c r="B23" s="613" t="s">
        <v>2155</v>
      </c>
      <c r="E23" s="616" t="s">
        <v>2253</v>
      </c>
      <c r="F23" s="616">
        <v>1</v>
      </c>
      <c r="G23" s="616" t="s">
        <v>2175</v>
      </c>
      <c r="H23" s="616">
        <v>1</v>
      </c>
      <c r="I23" s="616" t="s">
        <v>2176</v>
      </c>
      <c r="J23" s="616" t="s">
        <v>2188</v>
      </c>
      <c r="K23" s="616">
        <v>3</v>
      </c>
      <c r="L23" s="616" t="s">
        <v>2196</v>
      </c>
      <c r="M23" s="617" t="s">
        <v>2190</v>
      </c>
      <c r="N23" s="618">
        <v>6273</v>
      </c>
      <c r="O23" s="618">
        <v>75</v>
      </c>
      <c r="P23" s="618">
        <v>50</v>
      </c>
      <c r="Q23" s="618">
        <v>489</v>
      </c>
      <c r="R23" s="618">
        <v>4780</v>
      </c>
      <c r="S23" s="618">
        <v>60</v>
      </c>
      <c r="T23" s="618">
        <v>236</v>
      </c>
      <c r="U23" s="618">
        <v>468</v>
      </c>
      <c r="V23" s="618">
        <v>28</v>
      </c>
      <c r="W23" s="618">
        <v>62</v>
      </c>
      <c r="X23" s="625">
        <f t="shared" si="1"/>
        <v>100</v>
      </c>
      <c r="Y23" s="625">
        <f t="shared" si="2"/>
        <v>1.1956001912960306</v>
      </c>
      <c r="Z23" s="625">
        <f t="shared" si="3"/>
        <v>0.79706679419735382</v>
      </c>
      <c r="AA23" s="625">
        <f t="shared" si="4"/>
        <v>7.7953132472501201</v>
      </c>
      <c r="AB23" s="625">
        <f t="shared" si="5"/>
        <v>76.199585525267025</v>
      </c>
      <c r="AC23" s="625">
        <f t="shared" si="6"/>
        <v>0.95648015303682454</v>
      </c>
      <c r="AD23" s="625">
        <f t="shared" si="7"/>
        <v>3.7621552686115098</v>
      </c>
      <c r="AE23" s="625">
        <f t="shared" si="8"/>
        <v>7.4605451936872305</v>
      </c>
      <c r="AF23" s="625">
        <f t="shared" si="9"/>
        <v>0.44635740475051811</v>
      </c>
      <c r="AG23" s="625">
        <f t="shared" si="10"/>
        <v>0.98836282480471871</v>
      </c>
    </row>
    <row r="24" spans="1:33">
      <c r="A24" s="613">
        <v>4919</v>
      </c>
      <c r="B24" s="613" t="s">
        <v>2155</v>
      </c>
      <c r="E24" s="616" t="s">
        <v>2253</v>
      </c>
      <c r="F24" s="616">
        <v>1</v>
      </c>
      <c r="G24" s="616" t="s">
        <v>2175</v>
      </c>
      <c r="H24" s="616">
        <v>1</v>
      </c>
      <c r="I24" s="616" t="s">
        <v>2176</v>
      </c>
      <c r="J24" s="616" t="s">
        <v>2188</v>
      </c>
      <c r="K24" s="616">
        <v>3</v>
      </c>
      <c r="L24" s="616" t="s">
        <v>2197</v>
      </c>
      <c r="M24" s="617" t="s">
        <v>2190</v>
      </c>
      <c r="N24" s="618">
        <v>2616</v>
      </c>
      <c r="O24" s="618">
        <v>57</v>
      </c>
      <c r="P24" s="618">
        <v>49</v>
      </c>
      <c r="Q24" s="618">
        <v>461</v>
      </c>
      <c r="R24" s="618">
        <v>1740</v>
      </c>
      <c r="S24" s="618">
        <v>13</v>
      </c>
      <c r="T24" s="618">
        <v>32</v>
      </c>
      <c r="U24" s="618">
        <v>191</v>
      </c>
      <c r="V24" s="618">
        <v>25</v>
      </c>
      <c r="W24" s="618">
        <v>48</v>
      </c>
      <c r="X24" s="625">
        <f t="shared" si="1"/>
        <v>100</v>
      </c>
      <c r="Y24" s="625">
        <f t="shared" si="2"/>
        <v>2.1788990825688073</v>
      </c>
      <c r="Z24" s="625">
        <f t="shared" si="3"/>
        <v>1.8730886850152906</v>
      </c>
      <c r="AA24" s="625">
        <f t="shared" si="4"/>
        <v>17.622324159021407</v>
      </c>
      <c r="AB24" s="625">
        <f t="shared" si="5"/>
        <v>66.513761467889907</v>
      </c>
      <c r="AC24" s="625">
        <f t="shared" si="6"/>
        <v>0.49694189602446481</v>
      </c>
      <c r="AD24" s="625">
        <f t="shared" si="7"/>
        <v>1.2232415902140672</v>
      </c>
      <c r="AE24" s="625">
        <f t="shared" si="8"/>
        <v>7.3012232415902139</v>
      </c>
      <c r="AF24" s="625">
        <f t="shared" si="9"/>
        <v>0.95565749235473996</v>
      </c>
      <c r="AG24" s="625">
        <f t="shared" si="10"/>
        <v>1.834862385321101</v>
      </c>
    </row>
    <row r="25" spans="1:33">
      <c r="A25" s="613">
        <v>4920</v>
      </c>
      <c r="B25" s="613" t="s">
        <v>2155</v>
      </c>
      <c r="E25" s="616" t="s">
        <v>2253</v>
      </c>
      <c r="F25" s="616">
        <v>1</v>
      </c>
      <c r="G25" s="616" t="s">
        <v>2175</v>
      </c>
      <c r="H25" s="616">
        <v>1</v>
      </c>
      <c r="I25" s="616" t="s">
        <v>2176</v>
      </c>
      <c r="J25" s="616" t="s">
        <v>2188</v>
      </c>
      <c r="K25" s="616">
        <v>3</v>
      </c>
      <c r="L25" s="616" t="s">
        <v>2198</v>
      </c>
      <c r="M25" s="617" t="s">
        <v>2190</v>
      </c>
      <c r="N25" s="618">
        <v>3019</v>
      </c>
      <c r="O25" s="618">
        <v>2</v>
      </c>
      <c r="P25" s="618">
        <v>149</v>
      </c>
      <c r="Q25" s="618">
        <v>485</v>
      </c>
      <c r="R25" s="618">
        <v>1917</v>
      </c>
      <c r="S25" s="618">
        <v>47</v>
      </c>
      <c r="T25" s="618">
        <v>47</v>
      </c>
      <c r="U25" s="618">
        <v>278</v>
      </c>
      <c r="V25" s="618">
        <v>92</v>
      </c>
      <c r="W25" s="618">
        <v>3</v>
      </c>
      <c r="X25" s="625">
        <f t="shared" si="1"/>
        <v>100</v>
      </c>
      <c r="Y25" s="625">
        <f t="shared" si="2"/>
        <v>6.6247101689301091E-2</v>
      </c>
      <c r="Z25" s="625">
        <f t="shared" si="3"/>
        <v>4.935409075852931</v>
      </c>
      <c r="AA25" s="625">
        <f t="shared" si="4"/>
        <v>16.064922159655517</v>
      </c>
      <c r="AB25" s="625">
        <f t="shared" si="5"/>
        <v>63.497846969195095</v>
      </c>
      <c r="AC25" s="625">
        <f t="shared" si="6"/>
        <v>1.5568068896985758</v>
      </c>
      <c r="AD25" s="625">
        <f t="shared" si="7"/>
        <v>1.5568068896985758</v>
      </c>
      <c r="AE25" s="625">
        <f t="shared" si="8"/>
        <v>9.2083471348128523</v>
      </c>
      <c r="AF25" s="625">
        <f t="shared" si="9"/>
        <v>3.0473666777078501</v>
      </c>
      <c r="AG25" s="625">
        <f t="shared" si="10"/>
        <v>9.9370652533951651E-2</v>
      </c>
    </row>
    <row r="26" spans="1:33">
      <c r="A26" s="613">
        <v>4921</v>
      </c>
      <c r="B26" s="613" t="s">
        <v>2155</v>
      </c>
      <c r="E26" s="616" t="s">
        <v>2253</v>
      </c>
      <c r="F26" s="616">
        <v>1</v>
      </c>
      <c r="G26" s="616" t="s">
        <v>2175</v>
      </c>
      <c r="H26" s="616">
        <v>1</v>
      </c>
      <c r="I26" s="616" t="s">
        <v>2176</v>
      </c>
      <c r="J26" s="616" t="s">
        <v>2188</v>
      </c>
      <c r="K26" s="616">
        <v>3</v>
      </c>
      <c r="L26" s="616" t="s">
        <v>2199</v>
      </c>
      <c r="M26" s="617" t="s">
        <v>2190</v>
      </c>
      <c r="N26" s="618">
        <v>4932</v>
      </c>
      <c r="O26" s="618">
        <v>17</v>
      </c>
      <c r="P26" s="618">
        <v>77</v>
      </c>
      <c r="Q26" s="618">
        <v>879</v>
      </c>
      <c r="R26" s="618">
        <v>2119</v>
      </c>
      <c r="S26" s="618">
        <v>509</v>
      </c>
      <c r="T26" s="618">
        <v>862</v>
      </c>
      <c r="U26" s="618">
        <v>139</v>
      </c>
      <c r="V26" s="618">
        <v>187</v>
      </c>
      <c r="W26" s="618">
        <v>143</v>
      </c>
      <c r="X26" s="625">
        <f t="shared" si="1"/>
        <v>100</v>
      </c>
      <c r="Y26" s="625">
        <f t="shared" si="2"/>
        <v>0.34468775344687752</v>
      </c>
      <c r="Z26" s="625">
        <f t="shared" si="3"/>
        <v>1.5612327656123277</v>
      </c>
      <c r="AA26" s="625">
        <f t="shared" si="4"/>
        <v>17.822384428223845</v>
      </c>
      <c r="AB26" s="625">
        <f t="shared" si="5"/>
        <v>42.964314679643145</v>
      </c>
      <c r="AC26" s="625">
        <f t="shared" si="6"/>
        <v>10.320356853203569</v>
      </c>
      <c r="AD26" s="625">
        <f t="shared" si="7"/>
        <v>17.477696674776965</v>
      </c>
      <c r="AE26" s="625">
        <f t="shared" si="8"/>
        <v>2.8183292781832927</v>
      </c>
      <c r="AF26" s="625">
        <f t="shared" si="9"/>
        <v>3.7915652879156525</v>
      </c>
      <c r="AG26" s="625">
        <f t="shared" si="10"/>
        <v>2.8994322789943228</v>
      </c>
    </row>
    <row r="27" spans="1:33">
      <c r="A27" s="613">
        <v>4922</v>
      </c>
      <c r="B27" s="613" t="s">
        <v>2155</v>
      </c>
      <c r="E27" s="616" t="s">
        <v>2253</v>
      </c>
      <c r="F27" s="616">
        <v>1</v>
      </c>
      <c r="G27" s="616" t="s">
        <v>2175</v>
      </c>
      <c r="H27" s="616">
        <v>1</v>
      </c>
      <c r="I27" s="616" t="s">
        <v>2176</v>
      </c>
      <c r="J27" s="616" t="s">
        <v>2188</v>
      </c>
      <c r="K27" s="616">
        <v>3</v>
      </c>
      <c r="L27" s="616" t="s">
        <v>2200</v>
      </c>
      <c r="M27" s="617" t="s">
        <v>2190</v>
      </c>
      <c r="N27" s="618">
        <v>9794</v>
      </c>
      <c r="O27" s="618">
        <v>3</v>
      </c>
      <c r="P27" s="618">
        <v>160</v>
      </c>
      <c r="Q27" s="618">
        <v>1152</v>
      </c>
      <c r="R27" s="618">
        <v>5802</v>
      </c>
      <c r="S27" s="618">
        <v>861</v>
      </c>
      <c r="T27" s="618">
        <v>1048</v>
      </c>
      <c r="U27" s="618">
        <v>432</v>
      </c>
      <c r="V27" s="618">
        <v>124</v>
      </c>
      <c r="W27" s="618">
        <v>212</v>
      </c>
      <c r="X27" s="625">
        <f t="shared" si="1"/>
        <v>100</v>
      </c>
      <c r="Y27" s="625">
        <f t="shared" si="2"/>
        <v>3.0630998570553403E-2</v>
      </c>
      <c r="Z27" s="625">
        <f t="shared" si="3"/>
        <v>1.6336532570961813</v>
      </c>
      <c r="AA27" s="625">
        <f t="shared" si="4"/>
        <v>11.762303451092505</v>
      </c>
      <c r="AB27" s="625">
        <f t="shared" si="5"/>
        <v>59.240351235450269</v>
      </c>
      <c r="AC27" s="625">
        <f t="shared" si="6"/>
        <v>8.7910965897488254</v>
      </c>
      <c r="AD27" s="625">
        <f t="shared" si="7"/>
        <v>10.700428833979988</v>
      </c>
      <c r="AE27" s="625">
        <f t="shared" si="8"/>
        <v>4.41086379415969</v>
      </c>
      <c r="AF27" s="625">
        <f t="shared" si="9"/>
        <v>1.2660812742495406</v>
      </c>
      <c r="AG27" s="625">
        <f t="shared" si="10"/>
        <v>2.1645905656524405</v>
      </c>
    </row>
    <row r="28" spans="1:33">
      <c r="A28" s="613">
        <v>4923</v>
      </c>
      <c r="B28" s="613" t="s">
        <v>2155</v>
      </c>
      <c r="E28" s="616" t="s">
        <v>2253</v>
      </c>
      <c r="F28" s="616">
        <v>1</v>
      </c>
      <c r="G28" s="616" t="s">
        <v>2175</v>
      </c>
      <c r="H28" s="616">
        <v>1</v>
      </c>
      <c r="I28" s="616" t="s">
        <v>2176</v>
      </c>
      <c r="J28" s="616" t="s">
        <v>2188</v>
      </c>
      <c r="K28" s="616">
        <v>3</v>
      </c>
      <c r="L28" s="616" t="s">
        <v>2201</v>
      </c>
      <c r="M28" s="617" t="s">
        <v>2190</v>
      </c>
      <c r="N28" s="618">
        <v>3975</v>
      </c>
      <c r="O28" s="618">
        <v>392</v>
      </c>
      <c r="P28" s="618">
        <v>75</v>
      </c>
      <c r="Q28" s="618">
        <v>216</v>
      </c>
      <c r="R28" s="618">
        <v>1566</v>
      </c>
      <c r="S28" s="618">
        <v>359</v>
      </c>
      <c r="T28" s="618">
        <v>178</v>
      </c>
      <c r="U28" s="618">
        <v>354</v>
      </c>
      <c r="V28" s="618">
        <v>142</v>
      </c>
      <c r="W28" s="618">
        <v>693</v>
      </c>
      <c r="X28" s="625">
        <f t="shared" si="1"/>
        <v>100</v>
      </c>
      <c r="Y28" s="625">
        <f t="shared" si="2"/>
        <v>9.8616352201257858</v>
      </c>
      <c r="Z28" s="625">
        <f t="shared" si="3"/>
        <v>1.8867924528301887</v>
      </c>
      <c r="AA28" s="625">
        <f t="shared" si="4"/>
        <v>5.4339622641509431</v>
      </c>
      <c r="AB28" s="625">
        <f t="shared" si="5"/>
        <v>39.39622641509434</v>
      </c>
      <c r="AC28" s="625">
        <f t="shared" si="6"/>
        <v>9.031446540880502</v>
      </c>
      <c r="AD28" s="625">
        <f t="shared" si="7"/>
        <v>4.4779874213836477</v>
      </c>
      <c r="AE28" s="625">
        <f t="shared" si="8"/>
        <v>8.9056603773584904</v>
      </c>
      <c r="AF28" s="625">
        <f t="shared" si="9"/>
        <v>3.5723270440251573</v>
      </c>
      <c r="AG28" s="625">
        <f t="shared" si="10"/>
        <v>17.433962264150942</v>
      </c>
    </row>
    <row r="29" spans="1:33">
      <c r="A29" s="613">
        <v>4924</v>
      </c>
      <c r="B29" s="613" t="s">
        <v>2155</v>
      </c>
      <c r="E29" s="616" t="s">
        <v>2253</v>
      </c>
      <c r="F29" s="616">
        <v>1</v>
      </c>
      <c r="G29" s="616" t="s">
        <v>2175</v>
      </c>
      <c r="H29" s="616">
        <v>1</v>
      </c>
      <c r="I29" s="616" t="s">
        <v>2176</v>
      </c>
      <c r="J29" s="616" t="s">
        <v>2188</v>
      </c>
      <c r="K29" s="616">
        <v>3</v>
      </c>
      <c r="L29" s="616" t="s">
        <v>2202</v>
      </c>
      <c r="M29" s="617" t="s">
        <v>2190</v>
      </c>
      <c r="N29" s="618">
        <v>3317</v>
      </c>
      <c r="O29" s="618">
        <v>155</v>
      </c>
      <c r="P29" s="621" t="s">
        <v>2260</v>
      </c>
      <c r="Q29" s="618">
        <v>399</v>
      </c>
      <c r="R29" s="618">
        <v>1751</v>
      </c>
      <c r="S29" s="618">
        <v>312</v>
      </c>
      <c r="T29" s="618">
        <v>72</v>
      </c>
      <c r="U29" s="618">
        <v>459</v>
      </c>
      <c r="V29" s="618">
        <v>165</v>
      </c>
      <c r="W29" s="618">
        <v>5</v>
      </c>
      <c r="X29" s="625">
        <f t="shared" si="1"/>
        <v>100</v>
      </c>
      <c r="Y29" s="625">
        <f t="shared" si="2"/>
        <v>4.6728971962616823</v>
      </c>
      <c r="Z29" s="625">
        <f t="shared" si="3"/>
        <v>0</v>
      </c>
      <c r="AA29" s="625">
        <f t="shared" si="4"/>
        <v>12.028941814892976</v>
      </c>
      <c r="AB29" s="625">
        <f t="shared" si="5"/>
        <v>52.78866445583359</v>
      </c>
      <c r="AC29" s="625">
        <f t="shared" si="6"/>
        <v>9.4060898402170636</v>
      </c>
      <c r="AD29" s="625">
        <f t="shared" si="7"/>
        <v>2.1706361169731685</v>
      </c>
      <c r="AE29" s="625">
        <f t="shared" si="8"/>
        <v>13.837805245703949</v>
      </c>
      <c r="AF29" s="625">
        <f t="shared" si="9"/>
        <v>4.9743744347301782</v>
      </c>
      <c r="AG29" s="625">
        <f t="shared" si="10"/>
        <v>0.15073861923424781</v>
      </c>
    </row>
    <row r="30" spans="1:33">
      <c r="A30" s="613">
        <v>4925</v>
      </c>
      <c r="B30" s="613" t="s">
        <v>2155</v>
      </c>
      <c r="E30" s="616" t="s">
        <v>2253</v>
      </c>
      <c r="F30" s="616">
        <v>1</v>
      </c>
      <c r="G30" s="616" t="s">
        <v>2175</v>
      </c>
      <c r="H30" s="616">
        <v>1</v>
      </c>
      <c r="I30" s="616" t="s">
        <v>2176</v>
      </c>
      <c r="J30" s="616" t="s">
        <v>2188</v>
      </c>
      <c r="K30" s="616">
        <v>3</v>
      </c>
      <c r="L30" s="616" t="s">
        <v>2203</v>
      </c>
      <c r="M30" s="617" t="s">
        <v>2190</v>
      </c>
      <c r="N30" s="618">
        <v>12461</v>
      </c>
      <c r="O30" s="618">
        <v>375</v>
      </c>
      <c r="P30" s="621" t="s">
        <v>2260</v>
      </c>
      <c r="Q30" s="621" t="s">
        <v>2260</v>
      </c>
      <c r="R30" s="618">
        <v>395</v>
      </c>
      <c r="S30" s="618">
        <v>377</v>
      </c>
      <c r="T30" s="621" t="s">
        <v>2260</v>
      </c>
      <c r="U30" s="621" t="s">
        <v>2260</v>
      </c>
      <c r="V30" s="621" t="s">
        <v>2260</v>
      </c>
      <c r="W30" s="618">
        <v>10637</v>
      </c>
      <c r="X30" s="625">
        <f t="shared" si="1"/>
        <v>100</v>
      </c>
      <c r="Y30" s="625">
        <f t="shared" si="2"/>
        <v>3.0093892945991496</v>
      </c>
      <c r="Z30" s="625">
        <f t="shared" si="3"/>
        <v>0</v>
      </c>
      <c r="AA30" s="625">
        <f t="shared" si="4"/>
        <v>0</v>
      </c>
      <c r="AB30" s="625">
        <f t="shared" si="5"/>
        <v>3.1698900569777706</v>
      </c>
      <c r="AC30" s="625">
        <f t="shared" si="6"/>
        <v>3.0254393708370113</v>
      </c>
      <c r="AD30" s="625">
        <f t="shared" si="7"/>
        <v>0</v>
      </c>
      <c r="AE30" s="625">
        <f t="shared" si="8"/>
        <v>0</v>
      </c>
      <c r="AF30" s="625">
        <f t="shared" si="9"/>
        <v>0</v>
      </c>
      <c r="AG30" s="625">
        <f t="shared" si="10"/>
        <v>85.36233047106974</v>
      </c>
    </row>
    <row r="31" spans="1:33">
      <c r="A31" s="613">
        <v>4926</v>
      </c>
      <c r="B31" s="613" t="s">
        <v>2155</v>
      </c>
      <c r="E31" s="616" t="s">
        <v>2253</v>
      </c>
      <c r="F31" s="616">
        <v>1</v>
      </c>
      <c r="G31" s="616" t="s">
        <v>2175</v>
      </c>
      <c r="H31" s="616">
        <v>1</v>
      </c>
      <c r="I31" s="616" t="s">
        <v>2176</v>
      </c>
      <c r="J31" s="616" t="s">
        <v>2188</v>
      </c>
      <c r="K31" s="616">
        <v>2</v>
      </c>
      <c r="L31" s="616" t="s">
        <v>2204</v>
      </c>
      <c r="M31" s="617" t="s">
        <v>2190</v>
      </c>
      <c r="N31" s="618">
        <v>29616</v>
      </c>
      <c r="O31" s="618">
        <v>6</v>
      </c>
      <c r="P31" s="621" t="s">
        <v>2260</v>
      </c>
      <c r="Q31" s="618">
        <v>108</v>
      </c>
      <c r="R31" s="618">
        <v>7</v>
      </c>
      <c r="S31" s="621" t="s">
        <v>2260</v>
      </c>
      <c r="T31" s="621" t="s">
        <v>2260</v>
      </c>
      <c r="U31" s="618">
        <v>4</v>
      </c>
      <c r="V31" s="618">
        <v>103</v>
      </c>
      <c r="W31" s="618">
        <v>4573</v>
      </c>
      <c r="X31" s="625">
        <f t="shared" si="1"/>
        <v>100</v>
      </c>
      <c r="Y31" s="625">
        <f t="shared" si="2"/>
        <v>2.0259319286871962E-2</v>
      </c>
      <c r="Z31" s="625">
        <f t="shared" si="3"/>
        <v>0</v>
      </c>
      <c r="AA31" s="625">
        <f t="shared" si="4"/>
        <v>0.36466774716369532</v>
      </c>
      <c r="AB31" s="625">
        <f t="shared" si="5"/>
        <v>2.3635872501350623E-2</v>
      </c>
      <c r="AC31" s="625">
        <f t="shared" si="6"/>
        <v>0</v>
      </c>
      <c r="AD31" s="625">
        <f t="shared" si="7"/>
        <v>0</v>
      </c>
      <c r="AE31" s="625">
        <f t="shared" si="8"/>
        <v>1.350621285791464E-2</v>
      </c>
      <c r="AF31" s="625">
        <f t="shared" si="9"/>
        <v>0.34778498109130201</v>
      </c>
      <c r="AG31" s="625">
        <f t="shared" si="10"/>
        <v>15.440977849810913</v>
      </c>
    </row>
    <row r="32" spans="1:33">
      <c r="A32" s="613">
        <v>4927</v>
      </c>
      <c r="B32" s="613" t="s">
        <v>2155</v>
      </c>
      <c r="E32" s="616" t="s">
        <v>2253</v>
      </c>
      <c r="F32" s="616">
        <v>1</v>
      </c>
      <c r="G32" s="616" t="s">
        <v>2175</v>
      </c>
      <c r="H32" s="616">
        <v>1</v>
      </c>
      <c r="I32" s="616" t="s">
        <v>2176</v>
      </c>
      <c r="J32" s="616" t="s">
        <v>2188</v>
      </c>
      <c r="K32" s="616">
        <v>3</v>
      </c>
      <c r="L32" s="616" t="s">
        <v>2205</v>
      </c>
      <c r="M32" s="617" t="s">
        <v>2190</v>
      </c>
      <c r="N32" s="618">
        <v>26184</v>
      </c>
      <c r="O32" s="621" t="s">
        <v>2260</v>
      </c>
      <c r="P32" s="621" t="s">
        <v>2260</v>
      </c>
      <c r="Q32" s="621" t="s">
        <v>2260</v>
      </c>
      <c r="R32" s="621" t="s">
        <v>2260</v>
      </c>
      <c r="S32" s="621" t="s">
        <v>2260</v>
      </c>
      <c r="T32" s="621" t="s">
        <v>2260</v>
      </c>
      <c r="U32" s="621" t="s">
        <v>2260</v>
      </c>
      <c r="V32" s="621" t="s">
        <v>2260</v>
      </c>
      <c r="W32" s="618">
        <v>4480</v>
      </c>
      <c r="X32" s="625">
        <f t="shared" si="1"/>
        <v>100</v>
      </c>
      <c r="Y32" s="625">
        <f t="shared" si="2"/>
        <v>0</v>
      </c>
      <c r="Z32" s="625">
        <f t="shared" si="3"/>
        <v>0</v>
      </c>
      <c r="AA32" s="625">
        <f t="shared" si="4"/>
        <v>0</v>
      </c>
      <c r="AB32" s="625">
        <f t="shared" si="5"/>
        <v>0</v>
      </c>
      <c r="AC32" s="625">
        <f t="shared" si="6"/>
        <v>0</v>
      </c>
      <c r="AD32" s="625">
        <f t="shared" si="7"/>
        <v>0</v>
      </c>
      <c r="AE32" s="625">
        <f t="shared" si="8"/>
        <v>0</v>
      </c>
      <c r="AF32" s="625">
        <f t="shared" si="9"/>
        <v>0</v>
      </c>
      <c r="AG32" s="625">
        <f t="shared" si="10"/>
        <v>17.109685304002443</v>
      </c>
    </row>
    <row r="33" spans="1:33">
      <c r="A33" s="613">
        <v>4928</v>
      </c>
      <c r="B33" s="613" t="s">
        <v>2155</v>
      </c>
      <c r="E33" s="616" t="s">
        <v>2253</v>
      </c>
      <c r="F33" s="616">
        <v>1</v>
      </c>
      <c r="G33" s="616" t="s">
        <v>2175</v>
      </c>
      <c r="H33" s="616">
        <v>1</v>
      </c>
      <c r="I33" s="616" t="s">
        <v>2176</v>
      </c>
      <c r="J33" s="616" t="s">
        <v>2188</v>
      </c>
      <c r="K33" s="616">
        <v>3</v>
      </c>
      <c r="L33" s="616" t="s">
        <v>2206</v>
      </c>
      <c r="M33" s="617" t="s">
        <v>2190</v>
      </c>
      <c r="N33" s="618">
        <v>3431</v>
      </c>
      <c r="O33" s="618">
        <v>6</v>
      </c>
      <c r="P33" s="621" t="s">
        <v>2260</v>
      </c>
      <c r="Q33" s="618">
        <v>108</v>
      </c>
      <c r="R33" s="618">
        <v>7</v>
      </c>
      <c r="S33" s="621" t="s">
        <v>2260</v>
      </c>
      <c r="T33" s="621" t="s">
        <v>2260</v>
      </c>
      <c r="U33" s="618">
        <v>4</v>
      </c>
      <c r="V33" s="618">
        <v>103</v>
      </c>
      <c r="W33" s="618">
        <v>93</v>
      </c>
      <c r="X33" s="625">
        <f t="shared" si="1"/>
        <v>100</v>
      </c>
      <c r="Y33" s="625">
        <f t="shared" si="2"/>
        <v>0.17487612940833577</v>
      </c>
      <c r="Z33" s="625">
        <f t="shared" si="3"/>
        <v>0</v>
      </c>
      <c r="AA33" s="625">
        <f t="shared" si="4"/>
        <v>3.1477703293500436</v>
      </c>
      <c r="AB33" s="625">
        <f t="shared" si="5"/>
        <v>0.20402215097639173</v>
      </c>
      <c r="AC33" s="625">
        <f t="shared" si="6"/>
        <v>0</v>
      </c>
      <c r="AD33" s="625">
        <f t="shared" si="7"/>
        <v>0</v>
      </c>
      <c r="AE33" s="625">
        <f t="shared" si="8"/>
        <v>0.11658408627222384</v>
      </c>
      <c r="AF33" s="625">
        <f t="shared" si="9"/>
        <v>3.0020402215097639</v>
      </c>
      <c r="AG33" s="625">
        <f t="shared" si="10"/>
        <v>2.7105800058292044</v>
      </c>
    </row>
    <row r="34" spans="1:33">
      <c r="A34" s="613">
        <v>4929</v>
      </c>
      <c r="B34" s="613" t="s">
        <v>2155</v>
      </c>
      <c r="E34" s="616" t="s">
        <v>2253</v>
      </c>
      <c r="F34" s="616">
        <v>1</v>
      </c>
      <c r="G34" s="616" t="s">
        <v>2175</v>
      </c>
      <c r="H34" s="616">
        <v>1</v>
      </c>
      <c r="I34" s="616" t="s">
        <v>2176</v>
      </c>
      <c r="J34" s="616" t="s">
        <v>2188</v>
      </c>
      <c r="K34" s="616">
        <v>2</v>
      </c>
      <c r="L34" s="616" t="s">
        <v>2207</v>
      </c>
      <c r="M34" s="617" t="s">
        <v>2190</v>
      </c>
      <c r="N34" s="618">
        <v>12585</v>
      </c>
      <c r="O34" s="618">
        <v>6</v>
      </c>
      <c r="P34" s="621" t="s">
        <v>2260</v>
      </c>
      <c r="Q34" s="618">
        <v>33</v>
      </c>
      <c r="R34" s="618">
        <v>14</v>
      </c>
      <c r="S34" s="621" t="s">
        <v>2260</v>
      </c>
      <c r="T34" s="621" t="s">
        <v>2260</v>
      </c>
      <c r="U34" s="621" t="s">
        <v>2260</v>
      </c>
      <c r="V34" s="621" t="s">
        <v>2260</v>
      </c>
      <c r="W34" s="618">
        <v>1214</v>
      </c>
      <c r="X34" s="625">
        <f t="shared" si="1"/>
        <v>100</v>
      </c>
      <c r="Y34" s="625">
        <f t="shared" si="2"/>
        <v>4.7675804529201428E-2</v>
      </c>
      <c r="Z34" s="625">
        <f t="shared" si="3"/>
        <v>0</v>
      </c>
      <c r="AA34" s="625">
        <f t="shared" si="4"/>
        <v>0.26221692491060788</v>
      </c>
      <c r="AB34" s="625">
        <f t="shared" si="5"/>
        <v>0.11124354390147</v>
      </c>
      <c r="AC34" s="625">
        <f t="shared" si="6"/>
        <v>0</v>
      </c>
      <c r="AD34" s="625">
        <f t="shared" si="7"/>
        <v>0</v>
      </c>
      <c r="AE34" s="625">
        <f t="shared" si="8"/>
        <v>0</v>
      </c>
      <c r="AF34" s="625">
        <f t="shared" si="9"/>
        <v>0</v>
      </c>
      <c r="AG34" s="625">
        <f t="shared" si="10"/>
        <v>9.6464044497417571</v>
      </c>
    </row>
    <row r="35" spans="1:33">
      <c r="A35" s="613">
        <v>4930</v>
      </c>
      <c r="B35" s="613" t="s">
        <v>2155</v>
      </c>
      <c r="E35" s="616" t="s">
        <v>2253</v>
      </c>
      <c r="F35" s="616">
        <v>1</v>
      </c>
      <c r="G35" s="616" t="s">
        <v>2175</v>
      </c>
      <c r="H35" s="616">
        <v>1</v>
      </c>
      <c r="I35" s="616" t="s">
        <v>2176</v>
      </c>
      <c r="J35" s="616" t="s">
        <v>2188</v>
      </c>
      <c r="K35" s="616">
        <v>3</v>
      </c>
      <c r="L35" s="616" t="s">
        <v>2208</v>
      </c>
      <c r="M35" s="617" t="s">
        <v>2190</v>
      </c>
      <c r="N35" s="618">
        <v>6099</v>
      </c>
      <c r="O35" s="621" t="s">
        <v>2260</v>
      </c>
      <c r="P35" s="621" t="s">
        <v>2260</v>
      </c>
      <c r="Q35" s="621" t="s">
        <v>2260</v>
      </c>
      <c r="R35" s="621" t="s">
        <v>2260</v>
      </c>
      <c r="S35" s="621" t="s">
        <v>2260</v>
      </c>
      <c r="T35" s="621" t="s">
        <v>2260</v>
      </c>
      <c r="U35" s="621" t="s">
        <v>2260</v>
      </c>
      <c r="V35" s="621" t="s">
        <v>2260</v>
      </c>
      <c r="W35" s="618">
        <v>401</v>
      </c>
      <c r="X35" s="625">
        <f t="shared" si="1"/>
        <v>100</v>
      </c>
      <c r="Y35" s="625">
        <f t="shared" si="2"/>
        <v>0</v>
      </c>
      <c r="Z35" s="625">
        <f t="shared" si="3"/>
        <v>0</v>
      </c>
      <c r="AA35" s="625">
        <f t="shared" si="4"/>
        <v>0</v>
      </c>
      <c r="AB35" s="625">
        <f t="shared" si="5"/>
        <v>0</v>
      </c>
      <c r="AC35" s="625">
        <f t="shared" si="6"/>
        <v>0</v>
      </c>
      <c r="AD35" s="625">
        <f t="shared" si="7"/>
        <v>0</v>
      </c>
      <c r="AE35" s="625">
        <f t="shared" si="8"/>
        <v>0</v>
      </c>
      <c r="AF35" s="625">
        <f t="shared" si="9"/>
        <v>0</v>
      </c>
      <c r="AG35" s="625">
        <f t="shared" si="10"/>
        <v>6.574848335792753</v>
      </c>
    </row>
    <row r="36" spans="1:33">
      <c r="A36" s="613">
        <v>4931</v>
      </c>
      <c r="B36" s="613" t="s">
        <v>2155</v>
      </c>
      <c r="E36" s="616" t="s">
        <v>2253</v>
      </c>
      <c r="F36" s="616">
        <v>1</v>
      </c>
      <c r="G36" s="616" t="s">
        <v>2175</v>
      </c>
      <c r="H36" s="616">
        <v>1</v>
      </c>
      <c r="I36" s="616" t="s">
        <v>2176</v>
      </c>
      <c r="J36" s="616" t="s">
        <v>2188</v>
      </c>
      <c r="K36" s="616">
        <v>3</v>
      </c>
      <c r="L36" s="616" t="s">
        <v>2209</v>
      </c>
      <c r="M36" s="617" t="s">
        <v>2190</v>
      </c>
      <c r="N36" s="618">
        <v>3602</v>
      </c>
      <c r="O36" s="621" t="s">
        <v>2260</v>
      </c>
      <c r="P36" s="621" t="s">
        <v>2260</v>
      </c>
      <c r="Q36" s="621" t="s">
        <v>2260</v>
      </c>
      <c r="R36" s="621" t="s">
        <v>2260</v>
      </c>
      <c r="S36" s="621" t="s">
        <v>2260</v>
      </c>
      <c r="T36" s="621" t="s">
        <v>2260</v>
      </c>
      <c r="U36" s="621" t="s">
        <v>2260</v>
      </c>
      <c r="V36" s="621" t="s">
        <v>2260</v>
      </c>
      <c r="W36" s="618">
        <v>456</v>
      </c>
      <c r="X36" s="625">
        <f t="shared" si="1"/>
        <v>100</v>
      </c>
      <c r="Y36" s="625">
        <f t="shared" si="2"/>
        <v>0</v>
      </c>
      <c r="Z36" s="625">
        <f t="shared" si="3"/>
        <v>0</v>
      </c>
      <c r="AA36" s="625">
        <f t="shared" si="4"/>
        <v>0</v>
      </c>
      <c r="AB36" s="625">
        <f t="shared" si="5"/>
        <v>0</v>
      </c>
      <c r="AC36" s="625">
        <f t="shared" si="6"/>
        <v>0</v>
      </c>
      <c r="AD36" s="625">
        <f t="shared" si="7"/>
        <v>0</v>
      </c>
      <c r="AE36" s="625">
        <f t="shared" si="8"/>
        <v>0</v>
      </c>
      <c r="AF36" s="625">
        <f t="shared" si="9"/>
        <v>0</v>
      </c>
      <c r="AG36" s="625">
        <f t="shared" si="10"/>
        <v>12.659633536923931</v>
      </c>
    </row>
    <row r="37" spans="1:33">
      <c r="A37" s="613">
        <v>4932</v>
      </c>
      <c r="B37" s="613" t="s">
        <v>2155</v>
      </c>
      <c r="E37" s="616" t="s">
        <v>2253</v>
      </c>
      <c r="F37" s="616">
        <v>1</v>
      </c>
      <c r="G37" s="616" t="s">
        <v>2175</v>
      </c>
      <c r="H37" s="616">
        <v>1</v>
      </c>
      <c r="I37" s="616" t="s">
        <v>2176</v>
      </c>
      <c r="J37" s="616" t="s">
        <v>2188</v>
      </c>
      <c r="K37" s="616">
        <v>3</v>
      </c>
      <c r="L37" s="616" t="s">
        <v>2210</v>
      </c>
      <c r="M37" s="617" t="s">
        <v>2190</v>
      </c>
      <c r="N37" s="618">
        <v>260</v>
      </c>
      <c r="O37" s="618">
        <v>6</v>
      </c>
      <c r="P37" s="621" t="s">
        <v>2260</v>
      </c>
      <c r="Q37" s="618">
        <v>33</v>
      </c>
      <c r="R37" s="618">
        <v>14</v>
      </c>
      <c r="S37" s="621" t="s">
        <v>2260</v>
      </c>
      <c r="T37" s="621" t="s">
        <v>2260</v>
      </c>
      <c r="U37" s="621" t="s">
        <v>2260</v>
      </c>
      <c r="V37" s="621" t="s">
        <v>2260</v>
      </c>
      <c r="W37" s="618">
        <v>207</v>
      </c>
      <c r="X37" s="625">
        <f t="shared" si="1"/>
        <v>100</v>
      </c>
      <c r="Y37" s="625">
        <f t="shared" si="2"/>
        <v>2.3076923076923079</v>
      </c>
      <c r="Z37" s="625">
        <f t="shared" si="3"/>
        <v>0</v>
      </c>
      <c r="AA37" s="625">
        <f t="shared" si="4"/>
        <v>12.692307692307692</v>
      </c>
      <c r="AB37" s="625">
        <f t="shared" si="5"/>
        <v>5.384615384615385</v>
      </c>
      <c r="AC37" s="625">
        <f t="shared" si="6"/>
        <v>0</v>
      </c>
      <c r="AD37" s="625">
        <f t="shared" si="7"/>
        <v>0</v>
      </c>
      <c r="AE37" s="625">
        <f t="shared" si="8"/>
        <v>0</v>
      </c>
      <c r="AF37" s="625">
        <f t="shared" si="9"/>
        <v>0</v>
      </c>
      <c r="AG37" s="625">
        <f t="shared" si="10"/>
        <v>79.615384615384613</v>
      </c>
    </row>
    <row r="38" spans="1:33">
      <c r="A38" s="613">
        <v>4933</v>
      </c>
      <c r="B38" s="613" t="s">
        <v>2155</v>
      </c>
      <c r="E38" s="616" t="s">
        <v>2253</v>
      </c>
      <c r="F38" s="616">
        <v>1</v>
      </c>
      <c r="G38" s="616" t="s">
        <v>2175</v>
      </c>
      <c r="H38" s="616">
        <v>1</v>
      </c>
      <c r="I38" s="616" t="s">
        <v>2176</v>
      </c>
      <c r="J38" s="616" t="s">
        <v>2188</v>
      </c>
      <c r="K38" s="616">
        <v>3</v>
      </c>
      <c r="L38" s="616" t="s">
        <v>2211</v>
      </c>
      <c r="M38" s="617" t="s">
        <v>2190</v>
      </c>
      <c r="N38" s="618">
        <v>2624</v>
      </c>
      <c r="O38" s="621" t="s">
        <v>2260</v>
      </c>
      <c r="P38" s="621" t="s">
        <v>2260</v>
      </c>
      <c r="Q38" s="621" t="s">
        <v>2260</v>
      </c>
      <c r="R38" s="621" t="s">
        <v>2260</v>
      </c>
      <c r="S38" s="621" t="s">
        <v>2260</v>
      </c>
      <c r="T38" s="621" t="s">
        <v>2260</v>
      </c>
      <c r="U38" s="621" t="s">
        <v>2260</v>
      </c>
      <c r="V38" s="621" t="s">
        <v>2260</v>
      </c>
      <c r="W38" s="618">
        <v>150</v>
      </c>
      <c r="X38" s="625">
        <f t="shared" si="1"/>
        <v>100</v>
      </c>
      <c r="Y38" s="625">
        <f t="shared" si="2"/>
        <v>0</v>
      </c>
      <c r="Z38" s="625">
        <f t="shared" si="3"/>
        <v>0</v>
      </c>
      <c r="AA38" s="625">
        <f t="shared" si="4"/>
        <v>0</v>
      </c>
      <c r="AB38" s="625">
        <f t="shared" si="5"/>
        <v>0</v>
      </c>
      <c r="AC38" s="625">
        <f t="shared" si="6"/>
        <v>0</v>
      </c>
      <c r="AD38" s="625">
        <f t="shared" si="7"/>
        <v>0</v>
      </c>
      <c r="AE38" s="625">
        <f t="shared" si="8"/>
        <v>0</v>
      </c>
      <c r="AF38" s="625">
        <f t="shared" si="9"/>
        <v>0</v>
      </c>
      <c r="AG38" s="625">
        <f t="shared" si="10"/>
        <v>5.7164634146341466</v>
      </c>
    </row>
    <row r="39" spans="1:33">
      <c r="A39" s="613">
        <v>4934</v>
      </c>
      <c r="B39" s="613" t="s">
        <v>2155</v>
      </c>
      <c r="E39" s="616" t="s">
        <v>2253</v>
      </c>
      <c r="F39" s="616">
        <v>1</v>
      </c>
      <c r="G39" s="616" t="s">
        <v>2175</v>
      </c>
      <c r="H39" s="616">
        <v>1</v>
      </c>
      <c r="I39" s="616" t="s">
        <v>2176</v>
      </c>
      <c r="J39" s="616" t="s">
        <v>2188</v>
      </c>
      <c r="K39" s="616">
        <v>2</v>
      </c>
      <c r="L39" s="616" t="s">
        <v>2212</v>
      </c>
      <c r="M39" s="617" t="s">
        <v>2190</v>
      </c>
      <c r="N39" s="618">
        <v>5997</v>
      </c>
      <c r="O39" s="618">
        <v>712</v>
      </c>
      <c r="P39" s="618">
        <v>143</v>
      </c>
      <c r="Q39" s="618">
        <v>933</v>
      </c>
      <c r="R39" s="618">
        <v>783</v>
      </c>
      <c r="S39" s="618">
        <v>11</v>
      </c>
      <c r="T39" s="618">
        <v>107</v>
      </c>
      <c r="U39" s="618">
        <v>291</v>
      </c>
      <c r="V39" s="618">
        <v>2790</v>
      </c>
      <c r="W39" s="618">
        <v>186</v>
      </c>
      <c r="X39" s="625">
        <f t="shared" si="1"/>
        <v>100</v>
      </c>
      <c r="Y39" s="625">
        <f t="shared" si="2"/>
        <v>11.872602968150742</v>
      </c>
      <c r="Z39" s="625">
        <f t="shared" si="3"/>
        <v>2.3845255961313989</v>
      </c>
      <c r="AA39" s="625">
        <f t="shared" si="4"/>
        <v>15.557778889444723</v>
      </c>
      <c r="AB39" s="625">
        <f t="shared" si="5"/>
        <v>13.056528264132067</v>
      </c>
      <c r="AC39" s="625">
        <f t="shared" si="6"/>
        <v>0.18342504585626146</v>
      </c>
      <c r="AD39" s="625">
        <f t="shared" si="7"/>
        <v>1.7842254460563618</v>
      </c>
      <c r="AE39" s="625">
        <f t="shared" si="8"/>
        <v>4.8524262131065532</v>
      </c>
      <c r="AF39" s="625">
        <f t="shared" si="9"/>
        <v>46.523261630815412</v>
      </c>
      <c r="AG39" s="625">
        <f t="shared" si="10"/>
        <v>3.1015507753876936</v>
      </c>
    </row>
    <row r="40" spans="1:33">
      <c r="A40" s="613">
        <v>4935</v>
      </c>
      <c r="B40" s="613" t="s">
        <v>2155</v>
      </c>
      <c r="E40" s="616" t="s">
        <v>2253</v>
      </c>
      <c r="F40" s="616">
        <v>1</v>
      </c>
      <c r="G40" s="616" t="s">
        <v>2175</v>
      </c>
      <c r="H40" s="616">
        <v>1</v>
      </c>
      <c r="I40" s="616" t="s">
        <v>2176</v>
      </c>
      <c r="J40" s="616" t="s">
        <v>2188</v>
      </c>
      <c r="K40" s="616">
        <v>3</v>
      </c>
      <c r="L40" s="616" t="s">
        <v>2213</v>
      </c>
      <c r="M40" s="617" t="s">
        <v>2190</v>
      </c>
      <c r="N40" s="618">
        <v>1887</v>
      </c>
      <c r="O40" s="618">
        <v>500</v>
      </c>
      <c r="P40" s="621" t="s">
        <v>2260</v>
      </c>
      <c r="Q40" s="621" t="s">
        <v>2260</v>
      </c>
      <c r="R40" s="621" t="s">
        <v>2260</v>
      </c>
      <c r="S40" s="621" t="s">
        <v>2260</v>
      </c>
      <c r="T40" s="621" t="s">
        <v>2260</v>
      </c>
      <c r="U40" s="621" t="s">
        <v>2260</v>
      </c>
      <c r="V40" s="618">
        <v>1386</v>
      </c>
      <c r="W40" s="621" t="s">
        <v>2260</v>
      </c>
      <c r="X40" s="625">
        <f t="shared" si="1"/>
        <v>100</v>
      </c>
      <c r="Y40" s="625">
        <f t="shared" si="2"/>
        <v>26.497085320614733</v>
      </c>
      <c r="Z40" s="625">
        <f t="shared" si="3"/>
        <v>0</v>
      </c>
      <c r="AA40" s="625">
        <f t="shared" si="4"/>
        <v>0</v>
      </c>
      <c r="AB40" s="625">
        <f t="shared" si="5"/>
        <v>0</v>
      </c>
      <c r="AC40" s="625">
        <f t="shared" si="6"/>
        <v>0</v>
      </c>
      <c r="AD40" s="625">
        <f t="shared" si="7"/>
        <v>0</v>
      </c>
      <c r="AE40" s="625">
        <f t="shared" si="8"/>
        <v>0</v>
      </c>
      <c r="AF40" s="625">
        <f t="shared" si="9"/>
        <v>73.449920508744043</v>
      </c>
      <c r="AG40" s="625">
        <f t="shared" si="10"/>
        <v>0</v>
      </c>
    </row>
    <row r="41" spans="1:33">
      <c r="A41" s="613">
        <v>4936</v>
      </c>
      <c r="B41" s="613" t="s">
        <v>2155</v>
      </c>
      <c r="E41" s="616" t="s">
        <v>2253</v>
      </c>
      <c r="F41" s="616">
        <v>1</v>
      </c>
      <c r="G41" s="616" t="s">
        <v>2175</v>
      </c>
      <c r="H41" s="616">
        <v>1</v>
      </c>
      <c r="I41" s="616" t="s">
        <v>2176</v>
      </c>
      <c r="J41" s="616" t="s">
        <v>2188</v>
      </c>
      <c r="K41" s="616">
        <v>3</v>
      </c>
      <c r="L41" s="616" t="s">
        <v>2214</v>
      </c>
      <c r="M41" s="617" t="s">
        <v>2190</v>
      </c>
      <c r="N41" s="618">
        <v>419</v>
      </c>
      <c r="O41" s="618">
        <v>110</v>
      </c>
      <c r="P41" s="621" t="s">
        <v>2260</v>
      </c>
      <c r="Q41" s="618">
        <v>56</v>
      </c>
      <c r="R41" s="618">
        <v>20</v>
      </c>
      <c r="S41" s="621" t="s">
        <v>2260</v>
      </c>
      <c r="T41" s="618">
        <v>98</v>
      </c>
      <c r="U41" s="621" t="s">
        <v>2260</v>
      </c>
      <c r="V41" s="618">
        <v>135</v>
      </c>
      <c r="W41" s="621" t="s">
        <v>2260</v>
      </c>
      <c r="X41" s="625">
        <f t="shared" si="1"/>
        <v>100</v>
      </c>
      <c r="Y41" s="625">
        <f t="shared" si="2"/>
        <v>26.252983293556088</v>
      </c>
      <c r="Z41" s="625">
        <f t="shared" si="3"/>
        <v>0</v>
      </c>
      <c r="AA41" s="625">
        <f t="shared" si="4"/>
        <v>13.365155131264917</v>
      </c>
      <c r="AB41" s="625">
        <f t="shared" si="5"/>
        <v>4.7732696897374698</v>
      </c>
      <c r="AC41" s="625">
        <f t="shared" si="6"/>
        <v>0</v>
      </c>
      <c r="AD41" s="625">
        <f t="shared" si="7"/>
        <v>23.389021479713605</v>
      </c>
      <c r="AE41" s="625">
        <f t="shared" si="8"/>
        <v>0</v>
      </c>
      <c r="AF41" s="625">
        <f t="shared" si="9"/>
        <v>32.219570405727922</v>
      </c>
      <c r="AG41" s="625">
        <f t="shared" si="10"/>
        <v>0</v>
      </c>
    </row>
    <row r="42" spans="1:33">
      <c r="A42" s="613">
        <v>4937</v>
      </c>
      <c r="B42" s="613" t="s">
        <v>2155</v>
      </c>
      <c r="E42" s="616" t="s">
        <v>2253</v>
      </c>
      <c r="F42" s="616">
        <v>1</v>
      </c>
      <c r="G42" s="616" t="s">
        <v>2175</v>
      </c>
      <c r="H42" s="616">
        <v>1</v>
      </c>
      <c r="I42" s="616" t="s">
        <v>2176</v>
      </c>
      <c r="J42" s="616" t="s">
        <v>2188</v>
      </c>
      <c r="K42" s="616">
        <v>3</v>
      </c>
      <c r="L42" s="616" t="s">
        <v>2215</v>
      </c>
      <c r="M42" s="617" t="s">
        <v>2190</v>
      </c>
      <c r="N42" s="618">
        <v>420</v>
      </c>
      <c r="O42" s="621" t="s">
        <v>2260</v>
      </c>
      <c r="P42" s="618">
        <v>137</v>
      </c>
      <c r="Q42" s="618">
        <v>105</v>
      </c>
      <c r="R42" s="618">
        <v>11</v>
      </c>
      <c r="S42" s="621" t="s">
        <v>2260</v>
      </c>
      <c r="T42" s="621" t="s">
        <v>2260</v>
      </c>
      <c r="U42" s="618">
        <v>133</v>
      </c>
      <c r="V42" s="618">
        <v>30</v>
      </c>
      <c r="W42" s="618">
        <v>3</v>
      </c>
      <c r="X42" s="625">
        <f t="shared" si="1"/>
        <v>100</v>
      </c>
      <c r="Y42" s="625">
        <f t="shared" si="2"/>
        <v>0</v>
      </c>
      <c r="Z42" s="625">
        <f t="shared" si="3"/>
        <v>32.61904761904762</v>
      </c>
      <c r="AA42" s="625">
        <f t="shared" si="4"/>
        <v>25</v>
      </c>
      <c r="AB42" s="625">
        <f t="shared" si="5"/>
        <v>2.6190476190476191</v>
      </c>
      <c r="AC42" s="625">
        <f t="shared" si="6"/>
        <v>0</v>
      </c>
      <c r="AD42" s="625">
        <f t="shared" si="7"/>
        <v>0</v>
      </c>
      <c r="AE42" s="625">
        <f t="shared" si="8"/>
        <v>31.666666666666664</v>
      </c>
      <c r="AF42" s="625">
        <f t="shared" si="9"/>
        <v>7.1428571428571423</v>
      </c>
      <c r="AG42" s="625">
        <f t="shared" si="10"/>
        <v>0.7142857142857143</v>
      </c>
    </row>
    <row r="43" spans="1:33">
      <c r="A43" s="613">
        <v>4938</v>
      </c>
      <c r="B43" s="613" t="s">
        <v>2155</v>
      </c>
      <c r="E43" s="616" t="s">
        <v>2253</v>
      </c>
      <c r="F43" s="616">
        <v>1</v>
      </c>
      <c r="G43" s="616" t="s">
        <v>2175</v>
      </c>
      <c r="H43" s="616">
        <v>1</v>
      </c>
      <c r="I43" s="616" t="s">
        <v>2176</v>
      </c>
      <c r="J43" s="616" t="s">
        <v>2188</v>
      </c>
      <c r="K43" s="616">
        <v>3</v>
      </c>
      <c r="L43" s="616" t="s">
        <v>2216</v>
      </c>
      <c r="M43" s="617" t="s">
        <v>2190</v>
      </c>
      <c r="N43" s="618">
        <v>1272</v>
      </c>
      <c r="O43" s="618">
        <v>41</v>
      </c>
      <c r="P43" s="618">
        <v>6</v>
      </c>
      <c r="Q43" s="618">
        <v>295</v>
      </c>
      <c r="R43" s="618">
        <v>219</v>
      </c>
      <c r="S43" s="618">
        <v>1</v>
      </c>
      <c r="T43" s="618">
        <v>4</v>
      </c>
      <c r="U43" s="618">
        <v>32</v>
      </c>
      <c r="V43" s="618">
        <v>614</v>
      </c>
      <c r="W43" s="618">
        <v>60</v>
      </c>
      <c r="X43" s="625">
        <f t="shared" si="1"/>
        <v>100</v>
      </c>
      <c r="Y43" s="625">
        <f t="shared" si="2"/>
        <v>3.2232704402515724</v>
      </c>
      <c r="Z43" s="625">
        <f t="shared" si="3"/>
        <v>0.47169811320754718</v>
      </c>
      <c r="AA43" s="625">
        <f t="shared" si="4"/>
        <v>23.191823899371069</v>
      </c>
      <c r="AB43" s="625">
        <f t="shared" si="5"/>
        <v>17.216981132075471</v>
      </c>
      <c r="AC43" s="625">
        <f t="shared" si="6"/>
        <v>7.8616352201257872E-2</v>
      </c>
      <c r="AD43" s="625">
        <f t="shared" si="7"/>
        <v>0.31446540880503149</v>
      </c>
      <c r="AE43" s="625">
        <f t="shared" si="8"/>
        <v>2.5157232704402519</v>
      </c>
      <c r="AF43" s="625">
        <f t="shared" si="9"/>
        <v>48.270440251572325</v>
      </c>
      <c r="AG43" s="625">
        <f t="shared" si="10"/>
        <v>4.716981132075472</v>
      </c>
    </row>
    <row r="44" spans="1:33">
      <c r="A44" s="613">
        <v>4939</v>
      </c>
      <c r="B44" s="613" t="s">
        <v>2155</v>
      </c>
      <c r="E44" s="616" t="s">
        <v>2253</v>
      </c>
      <c r="F44" s="616">
        <v>1</v>
      </c>
      <c r="G44" s="616" t="s">
        <v>2175</v>
      </c>
      <c r="H44" s="616">
        <v>1</v>
      </c>
      <c r="I44" s="616" t="s">
        <v>2176</v>
      </c>
      <c r="J44" s="616" t="s">
        <v>2188</v>
      </c>
      <c r="K44" s="616">
        <v>3</v>
      </c>
      <c r="L44" s="616" t="s">
        <v>2217</v>
      </c>
      <c r="M44" s="617" t="s">
        <v>2190</v>
      </c>
      <c r="N44" s="618">
        <v>1741</v>
      </c>
      <c r="O44" s="618">
        <v>61</v>
      </c>
      <c r="P44" s="621" t="s">
        <v>2260</v>
      </c>
      <c r="Q44" s="618">
        <v>337</v>
      </c>
      <c r="R44" s="618">
        <v>513</v>
      </c>
      <c r="S44" s="618">
        <v>6</v>
      </c>
      <c r="T44" s="618">
        <v>4</v>
      </c>
      <c r="U44" s="618">
        <v>122</v>
      </c>
      <c r="V44" s="618">
        <v>617</v>
      </c>
      <c r="W44" s="618">
        <v>81</v>
      </c>
      <c r="X44" s="625">
        <f t="shared" si="1"/>
        <v>100</v>
      </c>
      <c r="Y44" s="625">
        <f t="shared" si="2"/>
        <v>3.5037334865020102</v>
      </c>
      <c r="Z44" s="625">
        <f t="shared" si="3"/>
        <v>0</v>
      </c>
      <c r="AA44" s="625">
        <f t="shared" si="4"/>
        <v>19.356691556576681</v>
      </c>
      <c r="AB44" s="625">
        <f t="shared" si="5"/>
        <v>29.465824238943135</v>
      </c>
      <c r="AC44" s="625">
        <f t="shared" si="6"/>
        <v>0.34462952326249285</v>
      </c>
      <c r="AD44" s="625">
        <f t="shared" si="7"/>
        <v>0.22975301550832855</v>
      </c>
      <c r="AE44" s="625">
        <f t="shared" si="8"/>
        <v>7.0074669730040204</v>
      </c>
      <c r="AF44" s="625">
        <f t="shared" si="9"/>
        <v>35.439402642159678</v>
      </c>
      <c r="AG44" s="625">
        <f t="shared" si="10"/>
        <v>4.6524985640436531</v>
      </c>
    </row>
    <row r="45" spans="1:33">
      <c r="A45" s="613">
        <v>4940</v>
      </c>
      <c r="B45" s="613" t="s">
        <v>2155</v>
      </c>
      <c r="E45" s="616" t="s">
        <v>2253</v>
      </c>
      <c r="F45" s="616">
        <v>1</v>
      </c>
      <c r="G45" s="616" t="s">
        <v>2175</v>
      </c>
      <c r="H45" s="616">
        <v>1</v>
      </c>
      <c r="I45" s="616" t="s">
        <v>2176</v>
      </c>
      <c r="J45" s="616" t="s">
        <v>2188</v>
      </c>
      <c r="K45" s="616">
        <v>3</v>
      </c>
      <c r="L45" s="616" t="s">
        <v>2218</v>
      </c>
      <c r="M45" s="617" t="s">
        <v>2190</v>
      </c>
      <c r="N45" s="618">
        <v>259</v>
      </c>
      <c r="O45" s="621" t="s">
        <v>2260</v>
      </c>
      <c r="P45" s="621" t="s">
        <v>2260</v>
      </c>
      <c r="Q45" s="618">
        <v>140</v>
      </c>
      <c r="R45" s="618">
        <v>19</v>
      </c>
      <c r="S45" s="618">
        <v>4</v>
      </c>
      <c r="T45" s="621" t="s">
        <v>2260</v>
      </c>
      <c r="U45" s="618">
        <v>3</v>
      </c>
      <c r="V45" s="618">
        <v>8</v>
      </c>
      <c r="W45" s="618">
        <v>42</v>
      </c>
      <c r="X45" s="625">
        <f t="shared" si="1"/>
        <v>100</v>
      </c>
      <c r="Y45" s="625">
        <f t="shared" si="2"/>
        <v>0</v>
      </c>
      <c r="Z45" s="625">
        <f t="shared" si="3"/>
        <v>0</v>
      </c>
      <c r="AA45" s="625">
        <f t="shared" si="4"/>
        <v>54.054054054054056</v>
      </c>
      <c r="AB45" s="625">
        <f t="shared" si="5"/>
        <v>7.3359073359073363</v>
      </c>
      <c r="AC45" s="625">
        <f t="shared" si="6"/>
        <v>1.5444015444015444</v>
      </c>
      <c r="AD45" s="625">
        <f t="shared" si="7"/>
        <v>0</v>
      </c>
      <c r="AE45" s="625">
        <f t="shared" si="8"/>
        <v>1.1583011583011582</v>
      </c>
      <c r="AF45" s="625">
        <f t="shared" si="9"/>
        <v>3.0888030888030888</v>
      </c>
      <c r="AG45" s="625">
        <f t="shared" si="10"/>
        <v>16.216216216216218</v>
      </c>
    </row>
    <row r="46" spans="1:33">
      <c r="A46" s="613">
        <v>4941</v>
      </c>
      <c r="B46" s="613" t="s">
        <v>2155</v>
      </c>
      <c r="E46" s="616" t="s">
        <v>2253</v>
      </c>
      <c r="F46" s="616">
        <v>1</v>
      </c>
      <c r="G46" s="616" t="s">
        <v>2175</v>
      </c>
      <c r="H46" s="616">
        <v>1</v>
      </c>
      <c r="I46" s="616" t="s">
        <v>2176</v>
      </c>
      <c r="J46" s="616" t="s">
        <v>2188</v>
      </c>
      <c r="K46" s="616">
        <v>2</v>
      </c>
      <c r="L46" s="616" t="s">
        <v>2219</v>
      </c>
      <c r="M46" s="617" t="s">
        <v>2190</v>
      </c>
      <c r="N46" s="618">
        <v>12623</v>
      </c>
      <c r="O46" s="618">
        <v>661</v>
      </c>
      <c r="P46" s="618">
        <v>186</v>
      </c>
      <c r="Q46" s="618">
        <v>3784</v>
      </c>
      <c r="R46" s="618">
        <v>1191</v>
      </c>
      <c r="S46" s="621" t="s">
        <v>2260</v>
      </c>
      <c r="T46" s="618">
        <v>1873</v>
      </c>
      <c r="U46" s="618">
        <v>253</v>
      </c>
      <c r="V46" s="618">
        <v>1784</v>
      </c>
      <c r="W46" s="618">
        <v>1726</v>
      </c>
      <c r="X46" s="625">
        <f t="shared" si="1"/>
        <v>100</v>
      </c>
      <c r="Y46" s="625">
        <f t="shared" si="2"/>
        <v>5.2364731046502415</v>
      </c>
      <c r="Z46" s="625">
        <f t="shared" si="3"/>
        <v>1.4735007525944703</v>
      </c>
      <c r="AA46" s="642">
        <f t="shared" si="4"/>
        <v>29.977026063534819</v>
      </c>
      <c r="AB46" s="642">
        <f t="shared" si="5"/>
        <v>9.4351580448387864</v>
      </c>
      <c r="AC46" s="625">
        <f t="shared" si="6"/>
        <v>0</v>
      </c>
      <c r="AD46" s="625">
        <f t="shared" si="7"/>
        <v>14.837994137685179</v>
      </c>
      <c r="AE46" s="625">
        <f t="shared" si="8"/>
        <v>2.004277905410758</v>
      </c>
      <c r="AF46" s="625">
        <f t="shared" si="9"/>
        <v>14.132931949615783</v>
      </c>
      <c r="AG46" s="625">
        <f t="shared" si="10"/>
        <v>13.67345322031213</v>
      </c>
    </row>
    <row r="47" spans="1:33">
      <c r="A47" s="613">
        <v>4942</v>
      </c>
      <c r="B47" s="613" t="s">
        <v>2155</v>
      </c>
      <c r="E47" s="616" t="s">
        <v>2253</v>
      </c>
      <c r="F47" s="616">
        <v>1</v>
      </c>
      <c r="G47" s="616" t="s">
        <v>2175</v>
      </c>
      <c r="H47" s="616">
        <v>1</v>
      </c>
      <c r="I47" s="616" t="s">
        <v>2176</v>
      </c>
      <c r="J47" s="616" t="s">
        <v>2188</v>
      </c>
      <c r="K47" s="616">
        <v>3</v>
      </c>
      <c r="L47" s="616" t="s">
        <v>2220</v>
      </c>
      <c r="M47" s="617" t="s">
        <v>2190</v>
      </c>
      <c r="N47" s="621" t="s">
        <v>2260</v>
      </c>
      <c r="O47" s="621" t="s">
        <v>2260</v>
      </c>
      <c r="P47" s="621" t="s">
        <v>2260</v>
      </c>
      <c r="Q47" s="621" t="s">
        <v>2260</v>
      </c>
      <c r="R47" s="621" t="s">
        <v>2260</v>
      </c>
      <c r="S47" s="621" t="s">
        <v>2260</v>
      </c>
      <c r="T47" s="621" t="s">
        <v>2260</v>
      </c>
      <c r="U47" s="621" t="s">
        <v>2260</v>
      </c>
      <c r="V47" s="621" t="s">
        <v>2260</v>
      </c>
      <c r="W47" s="621" t="s">
        <v>2260</v>
      </c>
      <c r="X47" s="625" t="e">
        <f t="shared" si="1"/>
        <v>#DIV/0!</v>
      </c>
      <c r="Y47" s="625" t="e">
        <f t="shared" si="2"/>
        <v>#DIV/0!</v>
      </c>
      <c r="Z47" s="625" t="e">
        <f t="shared" si="3"/>
        <v>#DIV/0!</v>
      </c>
      <c r="AA47" s="625" t="e">
        <f t="shared" si="4"/>
        <v>#DIV/0!</v>
      </c>
      <c r="AB47" s="625" t="e">
        <f t="shared" si="5"/>
        <v>#DIV/0!</v>
      </c>
      <c r="AC47" s="625" t="e">
        <f t="shared" si="6"/>
        <v>#DIV/0!</v>
      </c>
      <c r="AD47" s="625" t="e">
        <f t="shared" si="7"/>
        <v>#DIV/0!</v>
      </c>
      <c r="AE47" s="625" t="e">
        <f t="shared" si="8"/>
        <v>#DIV/0!</v>
      </c>
      <c r="AF47" s="625" t="e">
        <f t="shared" si="9"/>
        <v>#DIV/0!</v>
      </c>
      <c r="AG47" s="625" t="e">
        <f t="shared" si="10"/>
        <v>#DIV/0!</v>
      </c>
    </row>
    <row r="48" spans="1:33">
      <c r="A48" s="613">
        <v>4943</v>
      </c>
      <c r="B48" s="613" t="s">
        <v>2155</v>
      </c>
      <c r="E48" s="616" t="s">
        <v>2253</v>
      </c>
      <c r="F48" s="616">
        <v>1</v>
      </c>
      <c r="G48" s="616" t="s">
        <v>2175</v>
      </c>
      <c r="H48" s="616">
        <v>1</v>
      </c>
      <c r="I48" s="616" t="s">
        <v>2176</v>
      </c>
      <c r="J48" s="616" t="s">
        <v>2188</v>
      </c>
      <c r="K48" s="616">
        <v>3</v>
      </c>
      <c r="L48" s="616" t="s">
        <v>2221</v>
      </c>
      <c r="M48" s="617" t="s">
        <v>2190</v>
      </c>
      <c r="N48" s="618">
        <v>7122</v>
      </c>
      <c r="O48" s="618">
        <v>357</v>
      </c>
      <c r="P48" s="618">
        <v>61</v>
      </c>
      <c r="Q48" s="618">
        <v>2081</v>
      </c>
      <c r="R48" s="618">
        <v>685</v>
      </c>
      <c r="S48" s="621" t="s">
        <v>2260</v>
      </c>
      <c r="T48" s="618">
        <v>834</v>
      </c>
      <c r="U48" s="618">
        <v>47</v>
      </c>
      <c r="V48" s="618">
        <v>882</v>
      </c>
      <c r="W48" s="618">
        <v>1010</v>
      </c>
      <c r="X48" s="625">
        <f t="shared" si="1"/>
        <v>100</v>
      </c>
      <c r="Y48" s="625">
        <f t="shared" si="2"/>
        <v>5.0126368997472621</v>
      </c>
      <c r="Z48" s="625">
        <f t="shared" si="3"/>
        <v>0.85650098286998033</v>
      </c>
      <c r="AA48" s="625">
        <f t="shared" si="4"/>
        <v>29.219320415613591</v>
      </c>
      <c r="AB48" s="625">
        <f t="shared" si="5"/>
        <v>9.6180848076383043</v>
      </c>
      <c r="AC48" s="625">
        <f t="shared" si="6"/>
        <v>0</v>
      </c>
      <c r="AD48" s="625">
        <f t="shared" si="7"/>
        <v>11.710193765796124</v>
      </c>
      <c r="AE48" s="625">
        <f t="shared" si="8"/>
        <v>0.65992698680146022</v>
      </c>
      <c r="AF48" s="625">
        <f t="shared" si="9"/>
        <v>12.384161752316764</v>
      </c>
      <c r="AG48" s="625">
        <f t="shared" si="10"/>
        <v>14.181409716371807</v>
      </c>
    </row>
    <row r="49" spans="1:33">
      <c r="A49" s="613">
        <v>4944</v>
      </c>
      <c r="B49" s="613" t="s">
        <v>2155</v>
      </c>
      <c r="E49" s="616" t="s">
        <v>2253</v>
      </c>
      <c r="F49" s="616">
        <v>1</v>
      </c>
      <c r="G49" s="616" t="s">
        <v>2175</v>
      </c>
      <c r="H49" s="616">
        <v>1</v>
      </c>
      <c r="I49" s="616" t="s">
        <v>2176</v>
      </c>
      <c r="J49" s="616" t="s">
        <v>2188</v>
      </c>
      <c r="K49" s="616">
        <v>3</v>
      </c>
      <c r="L49" s="616" t="s">
        <v>2222</v>
      </c>
      <c r="M49" s="617" t="s">
        <v>2190</v>
      </c>
      <c r="N49" s="618">
        <v>2219</v>
      </c>
      <c r="O49" s="618">
        <v>73</v>
      </c>
      <c r="P49" s="618">
        <v>125</v>
      </c>
      <c r="Q49" s="618">
        <v>910</v>
      </c>
      <c r="R49" s="618">
        <v>20</v>
      </c>
      <c r="S49" s="621" t="s">
        <v>2260</v>
      </c>
      <c r="T49" s="618">
        <v>419</v>
      </c>
      <c r="U49" s="621" t="s">
        <v>2260</v>
      </c>
      <c r="V49" s="618">
        <v>597</v>
      </c>
      <c r="W49" s="618">
        <v>76</v>
      </c>
      <c r="X49" s="625">
        <f t="shared" si="1"/>
        <v>100</v>
      </c>
      <c r="Y49" s="625">
        <f t="shared" si="2"/>
        <v>3.2897701667417754</v>
      </c>
      <c r="Z49" s="625">
        <f t="shared" si="3"/>
        <v>5.6331680937359172</v>
      </c>
      <c r="AA49" s="625">
        <f t="shared" si="4"/>
        <v>41.009463722397477</v>
      </c>
      <c r="AB49" s="625">
        <f t="shared" si="5"/>
        <v>0.90130689499774674</v>
      </c>
      <c r="AC49" s="625">
        <f t="shared" si="6"/>
        <v>0</v>
      </c>
      <c r="AD49" s="625">
        <f t="shared" si="7"/>
        <v>18.882379450202794</v>
      </c>
      <c r="AE49" s="625">
        <f t="shared" si="8"/>
        <v>0</v>
      </c>
      <c r="AF49" s="625">
        <f t="shared" si="9"/>
        <v>26.904010815682739</v>
      </c>
      <c r="AG49" s="625">
        <f t="shared" si="10"/>
        <v>3.4249662009914377</v>
      </c>
    </row>
    <row r="50" spans="1:33">
      <c r="A50" s="613">
        <v>4945</v>
      </c>
      <c r="B50" s="613" t="s">
        <v>2155</v>
      </c>
      <c r="E50" s="616" t="s">
        <v>2253</v>
      </c>
      <c r="F50" s="616">
        <v>1</v>
      </c>
      <c r="G50" s="616" t="s">
        <v>2175</v>
      </c>
      <c r="H50" s="616">
        <v>1</v>
      </c>
      <c r="I50" s="616" t="s">
        <v>2176</v>
      </c>
      <c r="J50" s="616" t="s">
        <v>2188</v>
      </c>
      <c r="K50" s="616">
        <v>3</v>
      </c>
      <c r="L50" s="616" t="s">
        <v>2223</v>
      </c>
      <c r="M50" s="617" t="s">
        <v>2190</v>
      </c>
      <c r="N50" s="618">
        <v>434</v>
      </c>
      <c r="O50" s="621" t="s">
        <v>2260</v>
      </c>
      <c r="P50" s="621" t="s">
        <v>2260</v>
      </c>
      <c r="Q50" s="618">
        <v>140</v>
      </c>
      <c r="R50" s="618">
        <v>75</v>
      </c>
      <c r="S50" s="621" t="s">
        <v>2260</v>
      </c>
      <c r="T50" s="621" t="s">
        <v>2260</v>
      </c>
      <c r="U50" s="618">
        <v>75</v>
      </c>
      <c r="V50" s="618">
        <v>129</v>
      </c>
      <c r="W50" s="618">
        <v>15</v>
      </c>
      <c r="X50" s="625">
        <f t="shared" si="1"/>
        <v>100</v>
      </c>
      <c r="Y50" s="625">
        <f t="shared" si="2"/>
        <v>0</v>
      </c>
      <c r="Z50" s="625">
        <f t="shared" si="3"/>
        <v>0</v>
      </c>
      <c r="AA50" s="625">
        <f t="shared" si="4"/>
        <v>32.258064516129032</v>
      </c>
      <c r="AB50" s="625">
        <f t="shared" si="5"/>
        <v>17.281105990783409</v>
      </c>
      <c r="AC50" s="625">
        <f t="shared" si="6"/>
        <v>0</v>
      </c>
      <c r="AD50" s="625">
        <f t="shared" si="7"/>
        <v>0</v>
      </c>
      <c r="AE50" s="625">
        <f t="shared" si="8"/>
        <v>17.281105990783409</v>
      </c>
      <c r="AF50" s="625">
        <f t="shared" si="9"/>
        <v>29.723502304147466</v>
      </c>
      <c r="AG50" s="625">
        <f t="shared" si="10"/>
        <v>3.4562211981566824</v>
      </c>
    </row>
    <row r="51" spans="1:33">
      <c r="A51" s="613">
        <v>4946</v>
      </c>
      <c r="B51" s="613" t="s">
        <v>2155</v>
      </c>
      <c r="E51" s="616" t="s">
        <v>2253</v>
      </c>
      <c r="F51" s="616">
        <v>1</v>
      </c>
      <c r="G51" s="616" t="s">
        <v>2175</v>
      </c>
      <c r="H51" s="616">
        <v>1</v>
      </c>
      <c r="I51" s="616" t="s">
        <v>2176</v>
      </c>
      <c r="J51" s="616" t="s">
        <v>2188</v>
      </c>
      <c r="K51" s="616">
        <v>3</v>
      </c>
      <c r="L51" s="616" t="s">
        <v>2224</v>
      </c>
      <c r="M51" s="617" t="s">
        <v>2190</v>
      </c>
      <c r="N51" s="618">
        <v>67</v>
      </c>
      <c r="O51" s="621" t="s">
        <v>2260</v>
      </c>
      <c r="P51" s="621" t="s">
        <v>2260</v>
      </c>
      <c r="Q51" s="618">
        <v>54</v>
      </c>
      <c r="R51" s="618">
        <v>13</v>
      </c>
      <c r="S51" s="621" t="s">
        <v>2260</v>
      </c>
      <c r="T51" s="621" t="s">
        <v>2260</v>
      </c>
      <c r="U51" s="621" t="s">
        <v>2260</v>
      </c>
      <c r="V51" s="621" t="s">
        <v>2260</v>
      </c>
      <c r="W51" s="621" t="s">
        <v>2260</v>
      </c>
      <c r="X51" s="625">
        <f t="shared" si="1"/>
        <v>100</v>
      </c>
      <c r="Y51" s="625">
        <f t="shared" si="2"/>
        <v>0</v>
      </c>
      <c r="Z51" s="625">
        <f t="shared" si="3"/>
        <v>0</v>
      </c>
      <c r="AA51" s="625">
        <f t="shared" si="4"/>
        <v>80.597014925373131</v>
      </c>
      <c r="AB51" s="625">
        <f t="shared" si="5"/>
        <v>19.402985074626866</v>
      </c>
      <c r="AC51" s="625">
        <f t="shared" si="6"/>
        <v>0</v>
      </c>
      <c r="AD51" s="625">
        <f t="shared" si="7"/>
        <v>0</v>
      </c>
      <c r="AE51" s="625">
        <f t="shared" si="8"/>
        <v>0</v>
      </c>
      <c r="AF51" s="625">
        <f t="shared" si="9"/>
        <v>0</v>
      </c>
      <c r="AG51" s="625">
        <f t="shared" si="10"/>
        <v>0</v>
      </c>
    </row>
    <row r="52" spans="1:33">
      <c r="A52" s="613">
        <v>4947</v>
      </c>
      <c r="B52" s="613" t="s">
        <v>2155</v>
      </c>
      <c r="E52" s="616" t="s">
        <v>2253</v>
      </c>
      <c r="F52" s="616">
        <v>1</v>
      </c>
      <c r="G52" s="616" t="s">
        <v>2175</v>
      </c>
      <c r="H52" s="616">
        <v>1</v>
      </c>
      <c r="I52" s="616" t="s">
        <v>2176</v>
      </c>
      <c r="J52" s="616" t="s">
        <v>2188</v>
      </c>
      <c r="K52" s="616">
        <v>3</v>
      </c>
      <c r="L52" s="616" t="s">
        <v>2225</v>
      </c>
      <c r="M52" s="617" t="s">
        <v>2190</v>
      </c>
      <c r="N52" s="618">
        <v>1232</v>
      </c>
      <c r="O52" s="618">
        <v>114</v>
      </c>
      <c r="P52" s="621" t="s">
        <v>2260</v>
      </c>
      <c r="Q52" s="618">
        <v>317</v>
      </c>
      <c r="R52" s="618">
        <v>164</v>
      </c>
      <c r="S52" s="621" t="s">
        <v>2260</v>
      </c>
      <c r="T52" s="618">
        <v>450</v>
      </c>
      <c r="U52" s="618">
        <v>86</v>
      </c>
      <c r="V52" s="618">
        <v>101</v>
      </c>
      <c r="W52" s="621" t="s">
        <v>2260</v>
      </c>
      <c r="X52" s="625">
        <f t="shared" si="1"/>
        <v>100</v>
      </c>
      <c r="Y52" s="625">
        <f t="shared" si="2"/>
        <v>9.2532467532467528</v>
      </c>
      <c r="Z52" s="625">
        <f t="shared" si="3"/>
        <v>0</v>
      </c>
      <c r="AA52" s="625">
        <f t="shared" si="4"/>
        <v>25.730519480519483</v>
      </c>
      <c r="AB52" s="625">
        <f t="shared" si="5"/>
        <v>13.311688311688311</v>
      </c>
      <c r="AC52" s="625">
        <f t="shared" si="6"/>
        <v>0</v>
      </c>
      <c r="AD52" s="625">
        <f t="shared" si="7"/>
        <v>36.52597402597403</v>
      </c>
      <c r="AE52" s="625">
        <f t="shared" si="8"/>
        <v>6.9805194805194803</v>
      </c>
      <c r="AF52" s="625">
        <f t="shared" si="9"/>
        <v>8.1980519480519494</v>
      </c>
      <c r="AG52" s="625">
        <f t="shared" si="10"/>
        <v>0</v>
      </c>
    </row>
    <row r="53" spans="1:33">
      <c r="A53" s="613">
        <v>4948</v>
      </c>
      <c r="B53" s="613" t="s">
        <v>2155</v>
      </c>
      <c r="E53" s="616" t="s">
        <v>2253</v>
      </c>
      <c r="F53" s="616">
        <v>1</v>
      </c>
      <c r="G53" s="616" t="s">
        <v>2175</v>
      </c>
      <c r="H53" s="616">
        <v>1</v>
      </c>
      <c r="I53" s="616" t="s">
        <v>2176</v>
      </c>
      <c r="J53" s="616" t="s">
        <v>2188</v>
      </c>
      <c r="K53" s="616">
        <v>3</v>
      </c>
      <c r="L53" s="616" t="s">
        <v>2226</v>
      </c>
      <c r="M53" s="617" t="s">
        <v>2190</v>
      </c>
      <c r="N53" s="618">
        <v>1114</v>
      </c>
      <c r="O53" s="618">
        <v>19</v>
      </c>
      <c r="P53" s="621" t="s">
        <v>2260</v>
      </c>
      <c r="Q53" s="618">
        <v>190</v>
      </c>
      <c r="R53" s="618">
        <v>220</v>
      </c>
      <c r="S53" s="621" t="s">
        <v>2260</v>
      </c>
      <c r="T53" s="618">
        <v>125</v>
      </c>
      <c r="U53" s="618">
        <v>30</v>
      </c>
      <c r="V53" s="618">
        <v>76</v>
      </c>
      <c r="W53" s="618">
        <v>455</v>
      </c>
      <c r="X53" s="625">
        <f t="shared" si="1"/>
        <v>100</v>
      </c>
      <c r="Y53" s="625">
        <f t="shared" si="2"/>
        <v>1.7055655296229804</v>
      </c>
      <c r="Z53" s="625">
        <f t="shared" si="3"/>
        <v>0</v>
      </c>
      <c r="AA53" s="625">
        <f t="shared" si="4"/>
        <v>17.055655296229801</v>
      </c>
      <c r="AB53" s="625">
        <f t="shared" si="5"/>
        <v>19.748653500897667</v>
      </c>
      <c r="AC53" s="625">
        <f t="shared" si="6"/>
        <v>0</v>
      </c>
      <c r="AD53" s="625">
        <f t="shared" si="7"/>
        <v>11.220825852782765</v>
      </c>
      <c r="AE53" s="625">
        <f t="shared" si="8"/>
        <v>2.6929982046678633</v>
      </c>
      <c r="AF53" s="625">
        <f t="shared" si="9"/>
        <v>6.8222621184919214</v>
      </c>
      <c r="AG53" s="625">
        <f t="shared" si="10"/>
        <v>40.843806104129264</v>
      </c>
    </row>
    <row r="54" spans="1:33">
      <c r="A54" s="613">
        <v>4949</v>
      </c>
      <c r="B54" s="613" t="s">
        <v>2155</v>
      </c>
      <c r="E54" s="616" t="s">
        <v>2253</v>
      </c>
      <c r="F54" s="616">
        <v>1</v>
      </c>
      <c r="G54" s="616" t="s">
        <v>2175</v>
      </c>
      <c r="H54" s="616">
        <v>1</v>
      </c>
      <c r="I54" s="616" t="s">
        <v>2176</v>
      </c>
      <c r="J54" s="616" t="s">
        <v>2188</v>
      </c>
      <c r="K54" s="616">
        <v>3</v>
      </c>
      <c r="L54" s="616" t="s">
        <v>2227</v>
      </c>
      <c r="M54" s="617" t="s">
        <v>2190</v>
      </c>
      <c r="N54" s="618">
        <v>435</v>
      </c>
      <c r="O54" s="618">
        <v>98</v>
      </c>
      <c r="P54" s="621" t="s">
        <v>2260</v>
      </c>
      <c r="Q54" s="618">
        <v>91</v>
      </c>
      <c r="R54" s="618">
        <v>15</v>
      </c>
      <c r="S54" s="621" t="s">
        <v>2260</v>
      </c>
      <c r="T54" s="618">
        <v>45</v>
      </c>
      <c r="U54" s="618">
        <v>14</v>
      </c>
      <c r="V54" s="621" t="s">
        <v>2260</v>
      </c>
      <c r="W54" s="618">
        <v>170</v>
      </c>
      <c r="X54" s="625">
        <f t="shared" si="1"/>
        <v>100</v>
      </c>
      <c r="Y54" s="625">
        <f t="shared" si="2"/>
        <v>22.528735632183906</v>
      </c>
      <c r="Z54" s="625">
        <f t="shared" si="3"/>
        <v>0</v>
      </c>
      <c r="AA54" s="625">
        <f t="shared" si="4"/>
        <v>20.919540229885058</v>
      </c>
      <c r="AB54" s="625">
        <f t="shared" si="5"/>
        <v>3.4482758620689653</v>
      </c>
      <c r="AC54" s="625">
        <f t="shared" si="6"/>
        <v>0</v>
      </c>
      <c r="AD54" s="625">
        <f t="shared" si="7"/>
        <v>10.344827586206897</v>
      </c>
      <c r="AE54" s="625">
        <f t="shared" si="8"/>
        <v>3.2183908045977012</v>
      </c>
      <c r="AF54" s="625">
        <f t="shared" si="9"/>
        <v>0</v>
      </c>
      <c r="AG54" s="625">
        <f t="shared" si="10"/>
        <v>39.080459770114942</v>
      </c>
    </row>
    <row r="55" spans="1:33">
      <c r="A55" s="613">
        <v>4950</v>
      </c>
      <c r="B55" s="613" t="s">
        <v>2155</v>
      </c>
      <c r="E55" s="616" t="s">
        <v>2253</v>
      </c>
      <c r="F55" s="616">
        <v>1</v>
      </c>
      <c r="G55" s="616" t="s">
        <v>2175</v>
      </c>
      <c r="H55" s="616">
        <v>1</v>
      </c>
      <c r="I55" s="616" t="s">
        <v>2176</v>
      </c>
      <c r="J55" s="616" t="s">
        <v>2188</v>
      </c>
      <c r="K55" s="616">
        <v>2</v>
      </c>
      <c r="L55" s="616" t="s">
        <v>2228</v>
      </c>
      <c r="M55" s="617" t="s">
        <v>2190</v>
      </c>
      <c r="N55" s="618">
        <v>14337</v>
      </c>
      <c r="O55" s="618">
        <v>364</v>
      </c>
      <c r="P55" s="618">
        <v>881</v>
      </c>
      <c r="Q55" s="618">
        <v>1347</v>
      </c>
      <c r="R55" s="618">
        <v>509</v>
      </c>
      <c r="S55" s="618">
        <v>124</v>
      </c>
      <c r="T55" s="621" t="s">
        <v>2260</v>
      </c>
      <c r="U55" s="618">
        <v>117</v>
      </c>
      <c r="V55" s="618">
        <v>1274</v>
      </c>
      <c r="W55" s="618">
        <v>9568</v>
      </c>
      <c r="X55" s="625">
        <f t="shared" si="1"/>
        <v>100</v>
      </c>
      <c r="Y55" s="625">
        <f t="shared" si="2"/>
        <v>2.5388854014089421</v>
      </c>
      <c r="Z55" s="625">
        <f t="shared" si="3"/>
        <v>6.1449396665969171</v>
      </c>
      <c r="AA55" s="625">
        <f t="shared" si="4"/>
        <v>9.3952709771918812</v>
      </c>
      <c r="AB55" s="625">
        <f t="shared" si="5"/>
        <v>3.5502545860361301</v>
      </c>
      <c r="AC55" s="625">
        <f t="shared" si="6"/>
        <v>0.86489502685359565</v>
      </c>
      <c r="AD55" s="625">
        <f t="shared" si="7"/>
        <v>0</v>
      </c>
      <c r="AE55" s="625">
        <f t="shared" si="8"/>
        <v>0.81607030759573129</v>
      </c>
      <c r="AF55" s="625">
        <f t="shared" si="9"/>
        <v>8.8860989049312966</v>
      </c>
      <c r="AG55" s="625">
        <f t="shared" si="10"/>
        <v>66.736416265606465</v>
      </c>
    </row>
    <row r="56" spans="1:33">
      <c r="A56" s="613">
        <v>4951</v>
      </c>
      <c r="B56" s="613" t="s">
        <v>2155</v>
      </c>
      <c r="E56" s="616" t="s">
        <v>2253</v>
      </c>
      <c r="F56" s="616">
        <v>1</v>
      </c>
      <c r="G56" s="616" t="s">
        <v>2175</v>
      </c>
      <c r="H56" s="616">
        <v>1</v>
      </c>
      <c r="I56" s="616" t="s">
        <v>2176</v>
      </c>
      <c r="J56" s="616" t="s">
        <v>2188</v>
      </c>
      <c r="K56" s="616">
        <v>3</v>
      </c>
      <c r="L56" s="616" t="s">
        <v>2229</v>
      </c>
      <c r="M56" s="617" t="s">
        <v>2190</v>
      </c>
      <c r="N56" s="618">
        <v>2665</v>
      </c>
      <c r="O56" s="618">
        <v>173</v>
      </c>
      <c r="P56" s="618">
        <v>10</v>
      </c>
      <c r="Q56" s="618">
        <v>346</v>
      </c>
      <c r="R56" s="618">
        <v>268</v>
      </c>
      <c r="S56" s="618">
        <v>103</v>
      </c>
      <c r="T56" s="621" t="s">
        <v>2260</v>
      </c>
      <c r="U56" s="618">
        <v>40</v>
      </c>
      <c r="V56" s="618">
        <v>469</v>
      </c>
      <c r="W56" s="618">
        <v>1256</v>
      </c>
      <c r="X56" s="625">
        <f t="shared" si="1"/>
        <v>100</v>
      </c>
      <c r="Y56" s="625">
        <f t="shared" si="2"/>
        <v>6.4915572232645404</v>
      </c>
      <c r="Z56" s="625">
        <f t="shared" si="3"/>
        <v>0.37523452157598497</v>
      </c>
      <c r="AA56" s="625">
        <f t="shared" si="4"/>
        <v>12.983114446529081</v>
      </c>
      <c r="AB56" s="625">
        <f t="shared" si="5"/>
        <v>10.056285178236397</v>
      </c>
      <c r="AC56" s="625">
        <f t="shared" si="6"/>
        <v>3.8649155722326451</v>
      </c>
      <c r="AD56" s="625">
        <f t="shared" si="7"/>
        <v>0</v>
      </c>
      <c r="AE56" s="625">
        <f t="shared" si="8"/>
        <v>1.5009380863039399</v>
      </c>
      <c r="AF56" s="625">
        <f t="shared" si="9"/>
        <v>17.598499061913696</v>
      </c>
      <c r="AG56" s="625">
        <f t="shared" si="10"/>
        <v>47.129455909943715</v>
      </c>
    </row>
    <row r="57" spans="1:33">
      <c r="A57" s="613">
        <v>4952</v>
      </c>
      <c r="B57" s="613" t="s">
        <v>2155</v>
      </c>
      <c r="E57" s="616" t="s">
        <v>2253</v>
      </c>
      <c r="F57" s="616">
        <v>1</v>
      </c>
      <c r="G57" s="616" t="s">
        <v>2175</v>
      </c>
      <c r="H57" s="616">
        <v>1</v>
      </c>
      <c r="I57" s="616" t="s">
        <v>2176</v>
      </c>
      <c r="J57" s="616" t="s">
        <v>2188</v>
      </c>
      <c r="K57" s="616">
        <v>3</v>
      </c>
      <c r="L57" s="616" t="s">
        <v>2230</v>
      </c>
      <c r="M57" s="617" t="s">
        <v>2190</v>
      </c>
      <c r="N57" s="618">
        <v>1385</v>
      </c>
      <c r="O57" s="618">
        <v>133</v>
      </c>
      <c r="P57" s="618">
        <v>872</v>
      </c>
      <c r="Q57" s="618">
        <v>136</v>
      </c>
      <c r="R57" s="621" t="s">
        <v>2260</v>
      </c>
      <c r="S57" s="621" t="s">
        <v>2260</v>
      </c>
      <c r="T57" s="621" t="s">
        <v>2260</v>
      </c>
      <c r="U57" s="618">
        <v>33</v>
      </c>
      <c r="V57" s="618">
        <v>59</v>
      </c>
      <c r="W57" s="618">
        <v>39</v>
      </c>
      <c r="X57" s="625">
        <f t="shared" si="1"/>
        <v>100</v>
      </c>
      <c r="Y57" s="625">
        <f t="shared" si="2"/>
        <v>9.602888086642599</v>
      </c>
      <c r="Z57" s="625">
        <f t="shared" si="3"/>
        <v>62.960288808664252</v>
      </c>
      <c r="AA57" s="625">
        <f t="shared" si="4"/>
        <v>9.8194945848375443</v>
      </c>
      <c r="AB57" s="625">
        <f t="shared" si="5"/>
        <v>0</v>
      </c>
      <c r="AC57" s="625">
        <f t="shared" si="6"/>
        <v>0</v>
      </c>
      <c r="AD57" s="625">
        <f t="shared" si="7"/>
        <v>0</v>
      </c>
      <c r="AE57" s="625">
        <f t="shared" si="8"/>
        <v>2.382671480144404</v>
      </c>
      <c r="AF57" s="625">
        <f t="shared" si="9"/>
        <v>4.2599277978339352</v>
      </c>
      <c r="AG57" s="625">
        <f t="shared" si="10"/>
        <v>2.8158844765342961</v>
      </c>
    </row>
    <row r="58" spans="1:33">
      <c r="A58" s="613">
        <v>4953</v>
      </c>
      <c r="B58" s="613" t="s">
        <v>2155</v>
      </c>
      <c r="E58" s="616" t="s">
        <v>2253</v>
      </c>
      <c r="F58" s="616">
        <v>1</v>
      </c>
      <c r="G58" s="616" t="s">
        <v>2175</v>
      </c>
      <c r="H58" s="616">
        <v>1</v>
      </c>
      <c r="I58" s="616" t="s">
        <v>2176</v>
      </c>
      <c r="J58" s="616" t="s">
        <v>2188</v>
      </c>
      <c r="K58" s="616">
        <v>3</v>
      </c>
      <c r="L58" s="616" t="s">
        <v>2231</v>
      </c>
      <c r="M58" s="617" t="s">
        <v>2190</v>
      </c>
      <c r="N58" s="618">
        <v>1607</v>
      </c>
      <c r="O58" s="618">
        <v>58</v>
      </c>
      <c r="P58" s="621" t="s">
        <v>2260</v>
      </c>
      <c r="Q58" s="618">
        <v>269</v>
      </c>
      <c r="R58" s="618">
        <v>241</v>
      </c>
      <c r="S58" s="618">
        <v>22</v>
      </c>
      <c r="T58" s="621" t="s">
        <v>2260</v>
      </c>
      <c r="U58" s="618">
        <v>43</v>
      </c>
      <c r="V58" s="618">
        <v>746</v>
      </c>
      <c r="W58" s="618">
        <v>190</v>
      </c>
      <c r="X58" s="625">
        <f t="shared" si="1"/>
        <v>100</v>
      </c>
      <c r="Y58" s="625">
        <f t="shared" si="2"/>
        <v>3.6092097075295579</v>
      </c>
      <c r="Z58" s="625">
        <f t="shared" si="3"/>
        <v>0</v>
      </c>
      <c r="AA58" s="625">
        <f t="shared" si="4"/>
        <v>16.739265712507777</v>
      </c>
      <c r="AB58" s="625">
        <f t="shared" si="5"/>
        <v>14.996888612321097</v>
      </c>
      <c r="AC58" s="625">
        <f t="shared" si="6"/>
        <v>1.3690105787181084</v>
      </c>
      <c r="AD58" s="625">
        <f t="shared" si="7"/>
        <v>0</v>
      </c>
      <c r="AE58" s="625">
        <f t="shared" si="8"/>
        <v>2.6757934038581208</v>
      </c>
      <c r="AF58" s="625">
        <f t="shared" si="9"/>
        <v>46.421904169259491</v>
      </c>
      <c r="AG58" s="625">
        <f t="shared" si="10"/>
        <v>11.823273179838207</v>
      </c>
    </row>
    <row r="59" spans="1:33">
      <c r="A59" s="613">
        <v>4954</v>
      </c>
      <c r="B59" s="613" t="s">
        <v>2155</v>
      </c>
      <c r="E59" s="616" t="s">
        <v>2253</v>
      </c>
      <c r="F59" s="616">
        <v>1</v>
      </c>
      <c r="G59" s="616" t="s">
        <v>2175</v>
      </c>
      <c r="H59" s="616">
        <v>1</v>
      </c>
      <c r="I59" s="616" t="s">
        <v>2176</v>
      </c>
      <c r="J59" s="616" t="s">
        <v>2188</v>
      </c>
      <c r="K59" s="616">
        <v>3</v>
      </c>
      <c r="L59" s="616" t="s">
        <v>2232</v>
      </c>
      <c r="M59" s="617" t="s">
        <v>2190</v>
      </c>
      <c r="N59" s="618">
        <v>8680</v>
      </c>
      <c r="O59" s="621" t="s">
        <v>2260</v>
      </c>
      <c r="P59" s="621" t="s">
        <v>2260</v>
      </c>
      <c r="Q59" s="618">
        <v>597</v>
      </c>
      <c r="R59" s="621" t="s">
        <v>2260</v>
      </c>
      <c r="S59" s="621" t="s">
        <v>2260</v>
      </c>
      <c r="T59" s="621" t="s">
        <v>2260</v>
      </c>
      <c r="U59" s="621" t="s">
        <v>2260</v>
      </c>
      <c r="V59" s="621" t="s">
        <v>2260</v>
      </c>
      <c r="W59" s="618">
        <v>8084</v>
      </c>
      <c r="X59" s="625">
        <f t="shared" si="1"/>
        <v>100</v>
      </c>
      <c r="Y59" s="625">
        <f t="shared" si="2"/>
        <v>0</v>
      </c>
      <c r="Z59" s="625">
        <f t="shared" si="3"/>
        <v>0</v>
      </c>
      <c r="AA59" s="625">
        <f t="shared" si="4"/>
        <v>6.8778801843317972</v>
      </c>
      <c r="AB59" s="625">
        <f t="shared" si="5"/>
        <v>0</v>
      </c>
      <c r="AC59" s="625">
        <f t="shared" si="6"/>
        <v>0</v>
      </c>
      <c r="AD59" s="625">
        <f t="shared" si="7"/>
        <v>0</v>
      </c>
      <c r="AE59" s="625">
        <f t="shared" si="8"/>
        <v>0</v>
      </c>
      <c r="AF59" s="625">
        <f t="shared" si="9"/>
        <v>0</v>
      </c>
      <c r="AG59" s="625">
        <f t="shared" si="10"/>
        <v>93.133640552995388</v>
      </c>
    </row>
    <row r="60" spans="1:33">
      <c r="A60" s="613">
        <v>4955</v>
      </c>
      <c r="B60" s="613" t="s">
        <v>2155</v>
      </c>
      <c r="E60" s="616" t="s">
        <v>2253</v>
      </c>
      <c r="F60" s="616">
        <v>1</v>
      </c>
      <c r="G60" s="616" t="s">
        <v>2175</v>
      </c>
      <c r="H60" s="616">
        <v>1</v>
      </c>
      <c r="I60" s="616" t="s">
        <v>2176</v>
      </c>
      <c r="J60" s="616" t="s">
        <v>2188</v>
      </c>
      <c r="K60" s="616">
        <v>2</v>
      </c>
      <c r="L60" s="616" t="s">
        <v>2233</v>
      </c>
      <c r="M60" s="617" t="s">
        <v>2190</v>
      </c>
      <c r="N60" s="618">
        <v>22532</v>
      </c>
      <c r="O60" s="618">
        <v>237</v>
      </c>
      <c r="P60" s="618">
        <v>4</v>
      </c>
      <c r="Q60" s="618">
        <v>1071</v>
      </c>
      <c r="R60" s="618">
        <v>42</v>
      </c>
      <c r="S60" s="618">
        <v>65</v>
      </c>
      <c r="T60" s="618">
        <v>78</v>
      </c>
      <c r="U60" s="618">
        <v>80</v>
      </c>
      <c r="V60" s="618">
        <v>91</v>
      </c>
      <c r="W60" s="618">
        <v>10975</v>
      </c>
      <c r="X60" s="625">
        <f t="shared" si="1"/>
        <v>100</v>
      </c>
      <c r="Y60" s="625">
        <f t="shared" si="2"/>
        <v>1.051837386827623</v>
      </c>
      <c r="Z60" s="625">
        <f t="shared" si="3"/>
        <v>1.7752529735487306E-2</v>
      </c>
      <c r="AA60" s="625">
        <f t="shared" si="4"/>
        <v>4.7532398366767268</v>
      </c>
      <c r="AB60" s="625">
        <f t="shared" si="5"/>
        <v>0.18640156222261672</v>
      </c>
      <c r="AC60" s="625">
        <f t="shared" si="6"/>
        <v>0.28847860820166876</v>
      </c>
      <c r="AD60" s="625">
        <f t="shared" si="7"/>
        <v>0.34617432984200253</v>
      </c>
      <c r="AE60" s="625">
        <f t="shared" si="8"/>
        <v>0.35505059470974615</v>
      </c>
      <c r="AF60" s="625">
        <f t="shared" si="9"/>
        <v>0.40387005148233618</v>
      </c>
      <c r="AG60" s="625">
        <f t="shared" si="10"/>
        <v>48.708503461743298</v>
      </c>
    </row>
    <row r="61" spans="1:33">
      <c r="A61" s="613">
        <v>4956</v>
      </c>
      <c r="B61" s="613" t="s">
        <v>2155</v>
      </c>
      <c r="E61" s="616" t="s">
        <v>2253</v>
      </c>
      <c r="F61" s="616">
        <v>1</v>
      </c>
      <c r="G61" s="616" t="s">
        <v>2175</v>
      </c>
      <c r="H61" s="616">
        <v>1</v>
      </c>
      <c r="I61" s="616" t="s">
        <v>2176</v>
      </c>
      <c r="J61" s="616" t="s">
        <v>2188</v>
      </c>
      <c r="K61" s="616">
        <v>3</v>
      </c>
      <c r="L61" s="616" t="s">
        <v>2234</v>
      </c>
      <c r="M61" s="617" t="s">
        <v>2190</v>
      </c>
      <c r="N61" s="618">
        <v>6693</v>
      </c>
      <c r="O61" s="621" t="s">
        <v>2260</v>
      </c>
      <c r="P61" s="621" t="s">
        <v>2260</v>
      </c>
      <c r="Q61" s="618">
        <v>36</v>
      </c>
      <c r="R61" s="621" t="s">
        <v>2260</v>
      </c>
      <c r="S61" s="621" t="s">
        <v>2260</v>
      </c>
      <c r="T61" s="621" t="s">
        <v>2260</v>
      </c>
      <c r="U61" s="621" t="s">
        <v>2260</v>
      </c>
      <c r="V61" s="618">
        <v>42</v>
      </c>
      <c r="W61" s="618">
        <v>6532</v>
      </c>
      <c r="X61" s="625">
        <f t="shared" si="1"/>
        <v>100</v>
      </c>
      <c r="Y61" s="625">
        <f t="shared" si="2"/>
        <v>0</v>
      </c>
      <c r="Z61" s="625">
        <f t="shared" si="3"/>
        <v>0</v>
      </c>
      <c r="AA61" s="625">
        <f t="shared" si="4"/>
        <v>0.53787539220080682</v>
      </c>
      <c r="AB61" s="625">
        <f t="shared" si="5"/>
        <v>0</v>
      </c>
      <c r="AC61" s="625">
        <f t="shared" si="6"/>
        <v>0</v>
      </c>
      <c r="AD61" s="625">
        <f t="shared" si="7"/>
        <v>0</v>
      </c>
      <c r="AE61" s="625">
        <f t="shared" si="8"/>
        <v>0</v>
      </c>
      <c r="AF61" s="625">
        <f t="shared" si="9"/>
        <v>0.62752129090094122</v>
      </c>
      <c r="AG61" s="625">
        <f t="shared" si="10"/>
        <v>97.594501718213053</v>
      </c>
    </row>
    <row r="62" spans="1:33">
      <c r="A62" s="613">
        <v>4957</v>
      </c>
      <c r="B62" s="613" t="s">
        <v>2155</v>
      </c>
      <c r="E62" s="616" t="s">
        <v>2253</v>
      </c>
      <c r="F62" s="616">
        <v>1</v>
      </c>
      <c r="G62" s="616" t="s">
        <v>2175</v>
      </c>
      <c r="H62" s="616">
        <v>1</v>
      </c>
      <c r="I62" s="616" t="s">
        <v>2176</v>
      </c>
      <c r="J62" s="616" t="s">
        <v>2188</v>
      </c>
      <c r="K62" s="616">
        <v>3</v>
      </c>
      <c r="L62" s="616" t="s">
        <v>2235</v>
      </c>
      <c r="M62" s="617" t="s">
        <v>2190</v>
      </c>
      <c r="N62" s="618">
        <v>6158</v>
      </c>
      <c r="O62" s="621" t="s">
        <v>2260</v>
      </c>
      <c r="P62" s="621" t="s">
        <v>2260</v>
      </c>
      <c r="Q62" s="618">
        <v>942</v>
      </c>
      <c r="R62" s="621" t="s">
        <v>2260</v>
      </c>
      <c r="S62" s="621" t="s">
        <v>2260</v>
      </c>
      <c r="T62" s="621" t="s">
        <v>2260</v>
      </c>
      <c r="U62" s="621" t="s">
        <v>2260</v>
      </c>
      <c r="V62" s="618">
        <v>40</v>
      </c>
      <c r="W62" s="618">
        <v>2573</v>
      </c>
      <c r="X62" s="625">
        <f t="shared" si="1"/>
        <v>100</v>
      </c>
      <c r="Y62" s="625">
        <f t="shared" si="2"/>
        <v>0</v>
      </c>
      <c r="Z62" s="625">
        <f t="shared" si="3"/>
        <v>0</v>
      </c>
      <c r="AA62" s="625">
        <f t="shared" si="4"/>
        <v>15.297174407275088</v>
      </c>
      <c r="AB62" s="625">
        <f t="shared" si="5"/>
        <v>0</v>
      </c>
      <c r="AC62" s="625">
        <f t="shared" si="6"/>
        <v>0</v>
      </c>
      <c r="AD62" s="625">
        <f t="shared" si="7"/>
        <v>0</v>
      </c>
      <c r="AE62" s="625">
        <f t="shared" si="8"/>
        <v>0</v>
      </c>
      <c r="AF62" s="625">
        <f t="shared" si="9"/>
        <v>0.64956154595647941</v>
      </c>
      <c r="AG62" s="625">
        <f t="shared" si="10"/>
        <v>41.783046443650534</v>
      </c>
    </row>
    <row r="63" spans="1:33">
      <c r="A63" s="613">
        <v>4958</v>
      </c>
      <c r="B63" s="613" t="s">
        <v>2155</v>
      </c>
      <c r="E63" s="616" t="s">
        <v>2253</v>
      </c>
      <c r="F63" s="616">
        <v>1</v>
      </c>
      <c r="G63" s="616" t="s">
        <v>2175</v>
      </c>
      <c r="H63" s="616">
        <v>1</v>
      </c>
      <c r="I63" s="616" t="s">
        <v>2176</v>
      </c>
      <c r="J63" s="616" t="s">
        <v>2188</v>
      </c>
      <c r="K63" s="616">
        <v>3</v>
      </c>
      <c r="L63" s="616" t="s">
        <v>2236</v>
      </c>
      <c r="M63" s="617" t="s">
        <v>2190</v>
      </c>
      <c r="N63" s="618">
        <v>9681</v>
      </c>
      <c r="O63" s="618">
        <v>237</v>
      </c>
      <c r="P63" s="618">
        <v>4</v>
      </c>
      <c r="Q63" s="618">
        <v>93</v>
      </c>
      <c r="R63" s="618">
        <v>42</v>
      </c>
      <c r="S63" s="618">
        <v>65</v>
      </c>
      <c r="T63" s="618">
        <v>78</v>
      </c>
      <c r="U63" s="618">
        <v>80</v>
      </c>
      <c r="V63" s="618">
        <v>9</v>
      </c>
      <c r="W63" s="618">
        <v>1871</v>
      </c>
      <c r="X63" s="625">
        <f t="shared" si="1"/>
        <v>100</v>
      </c>
      <c r="Y63" s="625">
        <f t="shared" si="2"/>
        <v>2.4480942051440966</v>
      </c>
      <c r="Z63" s="625">
        <f t="shared" si="3"/>
        <v>4.1318045656440455E-2</v>
      </c>
      <c r="AA63" s="625">
        <f t="shared" si="4"/>
        <v>0.96064456151224042</v>
      </c>
      <c r="AB63" s="625">
        <f t="shared" si="5"/>
        <v>0.43383947939262474</v>
      </c>
      <c r="AC63" s="625">
        <f t="shared" si="6"/>
        <v>0.67141824191715738</v>
      </c>
      <c r="AD63" s="625">
        <f t="shared" si="7"/>
        <v>0.80570189030058881</v>
      </c>
      <c r="AE63" s="625">
        <f t="shared" si="8"/>
        <v>0.82636091312880899</v>
      </c>
      <c r="AF63" s="625">
        <f t="shared" si="9"/>
        <v>9.2965602726991017E-2</v>
      </c>
      <c r="AG63" s="625">
        <f t="shared" si="10"/>
        <v>19.326515855800018</v>
      </c>
    </row>
    <row r="64" spans="1:33">
      <c r="A64" s="613">
        <v>4959</v>
      </c>
      <c r="B64" s="613" t="s">
        <v>2155</v>
      </c>
      <c r="E64" s="616" t="s">
        <v>2253</v>
      </c>
      <c r="F64" s="616">
        <v>1</v>
      </c>
      <c r="G64" s="616" t="s">
        <v>2175</v>
      </c>
      <c r="H64" s="616">
        <v>1</v>
      </c>
      <c r="I64" s="616" t="s">
        <v>2176</v>
      </c>
      <c r="J64" s="616" t="s">
        <v>2188</v>
      </c>
      <c r="K64" s="616">
        <v>2</v>
      </c>
      <c r="L64" s="616" t="s">
        <v>2237</v>
      </c>
      <c r="M64" s="617" t="s">
        <v>2190</v>
      </c>
      <c r="N64" s="618">
        <v>11671</v>
      </c>
      <c r="O64" s="621" t="s">
        <v>2260</v>
      </c>
      <c r="P64" s="621" t="s">
        <v>2260</v>
      </c>
      <c r="Q64" s="618">
        <v>3</v>
      </c>
      <c r="R64" s="621" t="s">
        <v>2260</v>
      </c>
      <c r="S64" s="621" t="s">
        <v>2260</v>
      </c>
      <c r="T64" s="621" t="s">
        <v>2260</v>
      </c>
      <c r="U64" s="621" t="s">
        <v>2260</v>
      </c>
      <c r="V64" s="621" t="s">
        <v>2260</v>
      </c>
      <c r="W64" s="618">
        <v>919</v>
      </c>
      <c r="X64" s="625">
        <f t="shared" si="1"/>
        <v>100</v>
      </c>
      <c r="Y64" s="625">
        <f t="shared" si="2"/>
        <v>0</v>
      </c>
      <c r="Z64" s="625">
        <f t="shared" si="3"/>
        <v>0</v>
      </c>
      <c r="AA64" s="625">
        <f t="shared" si="4"/>
        <v>2.5704738240082254E-2</v>
      </c>
      <c r="AB64" s="625">
        <f t="shared" si="5"/>
        <v>0</v>
      </c>
      <c r="AC64" s="625">
        <f t="shared" si="6"/>
        <v>0</v>
      </c>
      <c r="AD64" s="625">
        <f t="shared" si="7"/>
        <v>0</v>
      </c>
      <c r="AE64" s="625">
        <f t="shared" si="8"/>
        <v>0</v>
      </c>
      <c r="AF64" s="625">
        <f t="shared" si="9"/>
        <v>0</v>
      </c>
      <c r="AG64" s="625">
        <f t="shared" si="10"/>
        <v>7.8742181475451982</v>
      </c>
    </row>
    <row r="65" spans="1:33">
      <c r="A65" s="613">
        <v>4960</v>
      </c>
      <c r="B65" s="613" t="s">
        <v>2155</v>
      </c>
      <c r="E65" s="616" t="s">
        <v>2253</v>
      </c>
      <c r="F65" s="616">
        <v>1</v>
      </c>
      <c r="G65" s="616" t="s">
        <v>2175</v>
      </c>
      <c r="H65" s="616">
        <v>1</v>
      </c>
      <c r="I65" s="616" t="s">
        <v>2176</v>
      </c>
      <c r="J65" s="616" t="s">
        <v>2188</v>
      </c>
      <c r="K65" s="616">
        <v>3</v>
      </c>
      <c r="L65" s="616" t="s">
        <v>2238</v>
      </c>
      <c r="M65" s="617" t="s">
        <v>2190</v>
      </c>
      <c r="N65" s="618">
        <v>9643</v>
      </c>
      <c r="O65" s="621" t="s">
        <v>2260</v>
      </c>
      <c r="P65" s="621" t="s">
        <v>2260</v>
      </c>
      <c r="Q65" s="621" t="s">
        <v>2260</v>
      </c>
      <c r="R65" s="621" t="s">
        <v>2260</v>
      </c>
      <c r="S65" s="621" t="s">
        <v>2260</v>
      </c>
      <c r="T65" s="621" t="s">
        <v>2260</v>
      </c>
      <c r="U65" s="621" t="s">
        <v>2260</v>
      </c>
      <c r="V65" s="621" t="s">
        <v>2260</v>
      </c>
      <c r="W65" s="618">
        <v>611</v>
      </c>
      <c r="X65" s="625">
        <f t="shared" si="1"/>
        <v>100</v>
      </c>
      <c r="Y65" s="625">
        <f t="shared" si="2"/>
        <v>0</v>
      </c>
      <c r="Z65" s="625">
        <f t="shared" si="3"/>
        <v>0</v>
      </c>
      <c r="AA65" s="625">
        <f t="shared" si="4"/>
        <v>0</v>
      </c>
      <c r="AB65" s="625">
        <f t="shared" si="5"/>
        <v>0</v>
      </c>
      <c r="AC65" s="625">
        <f t="shared" si="6"/>
        <v>0</v>
      </c>
      <c r="AD65" s="625">
        <f t="shared" si="7"/>
        <v>0</v>
      </c>
      <c r="AE65" s="625">
        <f t="shared" si="8"/>
        <v>0</v>
      </c>
      <c r="AF65" s="625">
        <f t="shared" si="9"/>
        <v>0</v>
      </c>
      <c r="AG65" s="625">
        <f t="shared" si="10"/>
        <v>6.3362024266307158</v>
      </c>
    </row>
    <row r="66" spans="1:33">
      <c r="A66" s="613">
        <v>4961</v>
      </c>
      <c r="B66" s="613" t="s">
        <v>2155</v>
      </c>
      <c r="E66" s="616" t="s">
        <v>2253</v>
      </c>
      <c r="F66" s="616">
        <v>1</v>
      </c>
      <c r="G66" s="616" t="s">
        <v>2175</v>
      </c>
      <c r="H66" s="616">
        <v>1</v>
      </c>
      <c r="I66" s="616" t="s">
        <v>2176</v>
      </c>
      <c r="J66" s="616" t="s">
        <v>2188</v>
      </c>
      <c r="K66" s="616">
        <v>3</v>
      </c>
      <c r="L66" s="616" t="s">
        <v>2239</v>
      </c>
      <c r="M66" s="617" t="s">
        <v>2190</v>
      </c>
      <c r="N66" s="618">
        <v>3</v>
      </c>
      <c r="O66" s="621" t="s">
        <v>2260</v>
      </c>
      <c r="P66" s="621" t="s">
        <v>2260</v>
      </c>
      <c r="Q66" s="618">
        <v>3</v>
      </c>
      <c r="R66" s="621" t="s">
        <v>2260</v>
      </c>
      <c r="S66" s="621" t="s">
        <v>2260</v>
      </c>
      <c r="T66" s="621" t="s">
        <v>2260</v>
      </c>
      <c r="U66" s="621" t="s">
        <v>2260</v>
      </c>
      <c r="V66" s="621" t="s">
        <v>2260</v>
      </c>
      <c r="W66" s="621" t="s">
        <v>2260</v>
      </c>
      <c r="X66" s="625">
        <f t="shared" si="1"/>
        <v>100</v>
      </c>
      <c r="Y66" s="625">
        <f t="shared" si="2"/>
        <v>0</v>
      </c>
      <c r="Z66" s="625">
        <f t="shared" si="3"/>
        <v>0</v>
      </c>
      <c r="AA66" s="625">
        <f t="shared" si="4"/>
        <v>100</v>
      </c>
      <c r="AB66" s="625">
        <f t="shared" si="5"/>
        <v>0</v>
      </c>
      <c r="AC66" s="625">
        <f t="shared" si="6"/>
        <v>0</v>
      </c>
      <c r="AD66" s="625">
        <f t="shared" si="7"/>
        <v>0</v>
      </c>
      <c r="AE66" s="625">
        <f t="shared" si="8"/>
        <v>0</v>
      </c>
      <c r="AF66" s="625">
        <f t="shared" si="9"/>
        <v>0</v>
      </c>
      <c r="AG66" s="625">
        <f t="shared" si="10"/>
        <v>0</v>
      </c>
    </row>
    <row r="67" spans="1:33">
      <c r="A67" s="613">
        <v>4962</v>
      </c>
      <c r="B67" s="613" t="s">
        <v>2155</v>
      </c>
      <c r="E67" s="616" t="s">
        <v>2253</v>
      </c>
      <c r="F67" s="616">
        <v>1</v>
      </c>
      <c r="G67" s="616" t="s">
        <v>2175</v>
      </c>
      <c r="H67" s="616">
        <v>1</v>
      </c>
      <c r="I67" s="616" t="s">
        <v>2176</v>
      </c>
      <c r="J67" s="616" t="s">
        <v>2188</v>
      </c>
      <c r="K67" s="616">
        <v>3</v>
      </c>
      <c r="L67" s="616" t="s">
        <v>2240</v>
      </c>
      <c r="M67" s="617" t="s">
        <v>2190</v>
      </c>
      <c r="N67" s="618">
        <v>2025</v>
      </c>
      <c r="O67" s="621" t="s">
        <v>2260</v>
      </c>
      <c r="P67" s="621" t="s">
        <v>2260</v>
      </c>
      <c r="Q67" s="621" t="s">
        <v>2260</v>
      </c>
      <c r="R67" s="621" t="s">
        <v>2260</v>
      </c>
      <c r="S67" s="621" t="s">
        <v>2260</v>
      </c>
      <c r="T67" s="621" t="s">
        <v>2260</v>
      </c>
      <c r="U67" s="621" t="s">
        <v>2260</v>
      </c>
      <c r="V67" s="621" t="s">
        <v>2260</v>
      </c>
      <c r="W67" s="618">
        <v>308</v>
      </c>
      <c r="X67" s="625">
        <f t="shared" si="1"/>
        <v>100</v>
      </c>
      <c r="Y67" s="625">
        <f t="shared" si="2"/>
        <v>0</v>
      </c>
      <c r="Z67" s="625">
        <f t="shared" si="3"/>
        <v>0</v>
      </c>
      <c r="AA67" s="625">
        <f t="shared" si="4"/>
        <v>0</v>
      </c>
      <c r="AB67" s="625">
        <f t="shared" si="5"/>
        <v>0</v>
      </c>
      <c r="AC67" s="625">
        <f t="shared" si="6"/>
        <v>0</v>
      </c>
      <c r="AD67" s="625">
        <f t="shared" si="7"/>
        <v>0</v>
      </c>
      <c r="AE67" s="625">
        <f t="shared" si="8"/>
        <v>0</v>
      </c>
      <c r="AF67" s="625">
        <f t="shared" si="9"/>
        <v>0</v>
      </c>
      <c r="AG67" s="625">
        <f t="shared" si="10"/>
        <v>15.209876543209877</v>
      </c>
    </row>
    <row r="68" spans="1:33">
      <c r="A68" s="613">
        <v>4963</v>
      </c>
      <c r="B68" s="613" t="s">
        <v>2155</v>
      </c>
      <c r="E68" s="616" t="s">
        <v>2253</v>
      </c>
      <c r="F68" s="616">
        <v>1</v>
      </c>
      <c r="G68" s="616" t="s">
        <v>2175</v>
      </c>
      <c r="H68" s="616">
        <v>1</v>
      </c>
      <c r="I68" s="616" t="s">
        <v>2176</v>
      </c>
      <c r="J68" s="616" t="s">
        <v>2188</v>
      </c>
      <c r="K68" s="616">
        <v>2</v>
      </c>
      <c r="L68" s="616" t="s">
        <v>2241</v>
      </c>
      <c r="M68" s="617" t="s">
        <v>2190</v>
      </c>
      <c r="N68" s="618">
        <v>21880</v>
      </c>
      <c r="O68" s="618">
        <v>1263</v>
      </c>
      <c r="P68" s="618">
        <v>103</v>
      </c>
      <c r="Q68" s="618">
        <v>2875</v>
      </c>
      <c r="R68" s="618">
        <v>1095</v>
      </c>
      <c r="S68" s="618">
        <v>230</v>
      </c>
      <c r="T68" s="618">
        <v>62</v>
      </c>
      <c r="U68" s="618">
        <v>131</v>
      </c>
      <c r="V68" s="618">
        <v>1051</v>
      </c>
      <c r="W68" s="618">
        <v>5842</v>
      </c>
      <c r="X68" s="625">
        <f t="shared" si="1"/>
        <v>100</v>
      </c>
      <c r="Y68" s="625">
        <f t="shared" si="2"/>
        <v>5.7723948811700181</v>
      </c>
      <c r="Z68" s="625">
        <f t="shared" si="3"/>
        <v>0.47074954296160876</v>
      </c>
      <c r="AA68" s="625">
        <f t="shared" si="4"/>
        <v>13.139853747714808</v>
      </c>
      <c r="AB68" s="625">
        <f t="shared" si="5"/>
        <v>5.004570383912248</v>
      </c>
      <c r="AC68" s="625">
        <f t="shared" si="6"/>
        <v>1.0511882998171846</v>
      </c>
      <c r="AD68" s="625">
        <f t="shared" si="7"/>
        <v>0.28336380255941501</v>
      </c>
      <c r="AE68" s="625">
        <f t="shared" si="8"/>
        <v>0.59872029250457037</v>
      </c>
      <c r="AF68" s="625">
        <f t="shared" si="9"/>
        <v>4.8034734917733086</v>
      </c>
      <c r="AG68" s="625">
        <f t="shared" si="10"/>
        <v>26.700182815356488</v>
      </c>
    </row>
    <row r="69" spans="1:33">
      <c r="A69" s="613">
        <v>4964</v>
      </c>
      <c r="B69" s="613" t="s">
        <v>2155</v>
      </c>
      <c r="E69" s="616" t="s">
        <v>2253</v>
      </c>
      <c r="F69" s="616">
        <v>1</v>
      </c>
      <c r="G69" s="616" t="s">
        <v>2175</v>
      </c>
      <c r="H69" s="616">
        <v>1</v>
      </c>
      <c r="I69" s="616" t="s">
        <v>2176</v>
      </c>
      <c r="J69" s="616" t="s">
        <v>2188</v>
      </c>
      <c r="K69" s="616">
        <v>3</v>
      </c>
      <c r="L69" s="616" t="s">
        <v>2242</v>
      </c>
      <c r="M69" s="617" t="s">
        <v>2190</v>
      </c>
      <c r="N69" s="618">
        <v>911</v>
      </c>
      <c r="O69" s="618">
        <v>344</v>
      </c>
      <c r="P69" s="621" t="s">
        <v>2260</v>
      </c>
      <c r="Q69" s="618">
        <v>53</v>
      </c>
      <c r="R69" s="621" t="s">
        <v>2260</v>
      </c>
      <c r="S69" s="621" t="s">
        <v>2260</v>
      </c>
      <c r="T69" s="621" t="s">
        <v>2260</v>
      </c>
      <c r="U69" s="618">
        <v>4</v>
      </c>
      <c r="V69" s="618">
        <v>229</v>
      </c>
      <c r="W69" s="618">
        <v>281</v>
      </c>
      <c r="X69" s="625">
        <f t="shared" si="1"/>
        <v>100</v>
      </c>
      <c r="Y69" s="625">
        <f t="shared" si="2"/>
        <v>37.760702524698139</v>
      </c>
      <c r="Z69" s="625">
        <f t="shared" si="3"/>
        <v>0</v>
      </c>
      <c r="AA69" s="625">
        <f t="shared" si="4"/>
        <v>5.8177826564215147</v>
      </c>
      <c r="AB69" s="625">
        <f t="shared" si="5"/>
        <v>0</v>
      </c>
      <c r="AC69" s="625">
        <f t="shared" si="6"/>
        <v>0</v>
      </c>
      <c r="AD69" s="625">
        <f t="shared" si="7"/>
        <v>0</v>
      </c>
      <c r="AE69" s="625">
        <f t="shared" si="8"/>
        <v>0.43907793633369924</v>
      </c>
      <c r="AF69" s="625">
        <f t="shared" si="9"/>
        <v>25.13721185510428</v>
      </c>
      <c r="AG69" s="625">
        <f t="shared" si="10"/>
        <v>30.845225027442368</v>
      </c>
    </row>
    <row r="70" spans="1:33">
      <c r="A70" s="613">
        <v>4965</v>
      </c>
      <c r="B70" s="613" t="s">
        <v>2155</v>
      </c>
      <c r="E70" s="616" t="s">
        <v>2253</v>
      </c>
      <c r="F70" s="616">
        <v>1</v>
      </c>
      <c r="G70" s="616" t="s">
        <v>2175</v>
      </c>
      <c r="H70" s="616">
        <v>1</v>
      </c>
      <c r="I70" s="616" t="s">
        <v>2176</v>
      </c>
      <c r="J70" s="616" t="s">
        <v>2188</v>
      </c>
      <c r="K70" s="616">
        <v>3</v>
      </c>
      <c r="L70" s="616" t="s">
        <v>2243</v>
      </c>
      <c r="M70" s="617" t="s">
        <v>2190</v>
      </c>
      <c r="N70" s="618">
        <v>4914</v>
      </c>
      <c r="O70" s="618">
        <v>344</v>
      </c>
      <c r="P70" s="621" t="s">
        <v>2260</v>
      </c>
      <c r="Q70" s="618">
        <v>1405</v>
      </c>
      <c r="R70" s="618">
        <v>983</v>
      </c>
      <c r="S70" s="618">
        <v>71</v>
      </c>
      <c r="T70" s="618">
        <v>55</v>
      </c>
      <c r="U70" s="618">
        <v>39</v>
      </c>
      <c r="V70" s="618">
        <v>796</v>
      </c>
      <c r="W70" s="618">
        <v>619</v>
      </c>
      <c r="X70" s="625">
        <f t="shared" si="1"/>
        <v>100</v>
      </c>
      <c r="Y70" s="625">
        <f t="shared" si="2"/>
        <v>7.0004070004070007</v>
      </c>
      <c r="Z70" s="625">
        <f t="shared" si="3"/>
        <v>0</v>
      </c>
      <c r="AA70" s="625">
        <f t="shared" si="4"/>
        <v>28.591778591778592</v>
      </c>
      <c r="AB70" s="625">
        <f t="shared" si="5"/>
        <v>20.004070004070005</v>
      </c>
      <c r="AC70" s="625">
        <f t="shared" si="6"/>
        <v>1.4448514448514449</v>
      </c>
      <c r="AD70" s="625">
        <f t="shared" si="7"/>
        <v>1.1192511192511194</v>
      </c>
      <c r="AE70" s="625">
        <f t="shared" si="8"/>
        <v>0.79365079365079361</v>
      </c>
      <c r="AF70" s="625">
        <f t="shared" si="9"/>
        <v>16.198616198616197</v>
      </c>
      <c r="AG70" s="625">
        <f t="shared" si="10"/>
        <v>12.596662596662597</v>
      </c>
    </row>
    <row r="71" spans="1:33">
      <c r="A71" s="613">
        <v>4966</v>
      </c>
      <c r="B71" s="613" t="s">
        <v>2155</v>
      </c>
      <c r="E71" s="616" t="s">
        <v>2253</v>
      </c>
      <c r="F71" s="616">
        <v>1</v>
      </c>
      <c r="G71" s="616" t="s">
        <v>2175</v>
      </c>
      <c r="H71" s="616">
        <v>1</v>
      </c>
      <c r="I71" s="616" t="s">
        <v>2176</v>
      </c>
      <c r="J71" s="616" t="s">
        <v>2188</v>
      </c>
      <c r="K71" s="616">
        <v>3</v>
      </c>
      <c r="L71" s="616" t="s">
        <v>2244</v>
      </c>
      <c r="M71" s="617" t="s">
        <v>2190</v>
      </c>
      <c r="N71" s="618">
        <v>3665</v>
      </c>
      <c r="O71" s="621" t="s">
        <v>2260</v>
      </c>
      <c r="P71" s="618">
        <v>103</v>
      </c>
      <c r="Q71" s="618">
        <v>1411</v>
      </c>
      <c r="R71" s="618">
        <v>92</v>
      </c>
      <c r="S71" s="618">
        <v>159</v>
      </c>
      <c r="T71" s="618">
        <v>7</v>
      </c>
      <c r="U71" s="618">
        <v>9</v>
      </c>
      <c r="V71" s="618">
        <v>25</v>
      </c>
      <c r="W71" s="618">
        <v>417</v>
      </c>
      <c r="X71" s="625">
        <f t="shared" si="1"/>
        <v>100</v>
      </c>
      <c r="Y71" s="625">
        <f t="shared" si="2"/>
        <v>0</v>
      </c>
      <c r="Z71" s="625">
        <f t="shared" si="3"/>
        <v>2.8103683492496589</v>
      </c>
      <c r="AA71" s="625">
        <f t="shared" si="4"/>
        <v>38.499317871759892</v>
      </c>
      <c r="AB71" s="625">
        <f t="shared" si="5"/>
        <v>2.510231923601637</v>
      </c>
      <c r="AC71" s="625">
        <f t="shared" si="6"/>
        <v>4.338335607094133</v>
      </c>
      <c r="AD71" s="625">
        <f t="shared" si="7"/>
        <v>0.19099590723055934</v>
      </c>
      <c r="AE71" s="625">
        <f t="shared" si="8"/>
        <v>0.24556616643929058</v>
      </c>
      <c r="AF71" s="625">
        <f t="shared" si="9"/>
        <v>0.68212824010914053</v>
      </c>
      <c r="AG71" s="625">
        <f t="shared" si="10"/>
        <v>11.377899045020463</v>
      </c>
    </row>
    <row r="72" spans="1:33">
      <c r="A72" s="613">
        <v>4967</v>
      </c>
      <c r="B72" s="613" t="s">
        <v>2155</v>
      </c>
      <c r="E72" s="616" t="s">
        <v>2253</v>
      </c>
      <c r="F72" s="616">
        <v>1</v>
      </c>
      <c r="G72" s="616" t="s">
        <v>2175</v>
      </c>
      <c r="H72" s="616">
        <v>1</v>
      </c>
      <c r="I72" s="616" t="s">
        <v>2176</v>
      </c>
      <c r="J72" s="616" t="s">
        <v>2188</v>
      </c>
      <c r="K72" s="616">
        <v>3</v>
      </c>
      <c r="L72" s="616" t="s">
        <v>2245</v>
      </c>
      <c r="M72" s="617" t="s">
        <v>2190</v>
      </c>
      <c r="N72" s="618">
        <v>12389</v>
      </c>
      <c r="O72" s="618">
        <v>575</v>
      </c>
      <c r="P72" s="621" t="s">
        <v>2260</v>
      </c>
      <c r="Q72" s="618">
        <v>6</v>
      </c>
      <c r="R72" s="618">
        <v>20</v>
      </c>
      <c r="S72" s="618">
        <v>1</v>
      </c>
      <c r="T72" s="621" t="s">
        <v>2260</v>
      </c>
      <c r="U72" s="618">
        <v>78</v>
      </c>
      <c r="V72" s="621" t="s">
        <v>2260</v>
      </c>
      <c r="W72" s="618">
        <v>4525</v>
      </c>
      <c r="X72" s="625">
        <f t="shared" si="1"/>
        <v>100</v>
      </c>
      <c r="Y72" s="625">
        <f t="shared" si="2"/>
        <v>4.6412139801436751</v>
      </c>
      <c r="Z72" s="625">
        <f t="shared" si="3"/>
        <v>0</v>
      </c>
      <c r="AA72" s="625">
        <f t="shared" si="4"/>
        <v>4.8430058923238352E-2</v>
      </c>
      <c r="AB72" s="625">
        <f t="shared" si="5"/>
        <v>0.16143352974412786</v>
      </c>
      <c r="AC72" s="625">
        <f t="shared" si="6"/>
        <v>8.0716764872063931E-3</v>
      </c>
      <c r="AD72" s="625">
        <f t="shared" si="7"/>
        <v>0</v>
      </c>
      <c r="AE72" s="625">
        <f t="shared" si="8"/>
        <v>0.62959076600209862</v>
      </c>
      <c r="AF72" s="625">
        <f t="shared" si="9"/>
        <v>0</v>
      </c>
      <c r="AG72" s="625">
        <f t="shared" si="10"/>
        <v>36.524336104608928</v>
      </c>
    </row>
    <row r="73" spans="1:33">
      <c r="A73" s="613">
        <v>4968</v>
      </c>
      <c r="B73" s="613" t="s">
        <v>2155</v>
      </c>
      <c r="E73" s="616" t="s">
        <v>2253</v>
      </c>
      <c r="F73" s="616">
        <v>1</v>
      </c>
      <c r="G73" s="616" t="s">
        <v>2175</v>
      </c>
      <c r="H73" s="616">
        <v>1</v>
      </c>
      <c r="I73" s="616" t="s">
        <v>2176</v>
      </c>
      <c r="J73" s="616" t="s">
        <v>2188</v>
      </c>
      <c r="K73" s="616">
        <v>2</v>
      </c>
      <c r="L73" s="616" t="s">
        <v>2246</v>
      </c>
      <c r="M73" s="617" t="s">
        <v>2190</v>
      </c>
      <c r="N73" s="618">
        <v>41687</v>
      </c>
      <c r="O73" s="618">
        <v>531</v>
      </c>
      <c r="P73" s="618">
        <v>432</v>
      </c>
      <c r="Q73" s="618">
        <v>1114</v>
      </c>
      <c r="R73" s="618">
        <v>747</v>
      </c>
      <c r="S73" s="618">
        <v>571</v>
      </c>
      <c r="T73" s="618">
        <v>167</v>
      </c>
      <c r="U73" s="618">
        <v>88</v>
      </c>
      <c r="V73" s="618">
        <v>890</v>
      </c>
      <c r="W73" s="618">
        <v>11427</v>
      </c>
      <c r="X73" s="625">
        <f t="shared" si="1"/>
        <v>100</v>
      </c>
      <c r="Y73" s="625">
        <f t="shared" si="2"/>
        <v>1.2737783961426825</v>
      </c>
      <c r="Z73" s="625">
        <f t="shared" si="3"/>
        <v>1.036294288387267</v>
      </c>
      <c r="AA73" s="625">
        <f t="shared" si="4"/>
        <v>2.6722959195912397</v>
      </c>
      <c r="AB73" s="625">
        <f t="shared" si="5"/>
        <v>1.7919255403363157</v>
      </c>
      <c r="AC73" s="625">
        <f t="shared" si="6"/>
        <v>1.3697315709933553</v>
      </c>
      <c r="AD73" s="625">
        <f t="shared" si="7"/>
        <v>0.4006045050015592</v>
      </c>
      <c r="AE73" s="625">
        <f t="shared" si="8"/>
        <v>0.2110969846714803</v>
      </c>
      <c r="AF73" s="625">
        <f t="shared" si="9"/>
        <v>2.1349581404274716</v>
      </c>
      <c r="AG73" s="625">
        <f t="shared" si="10"/>
        <v>27.411423225465974</v>
      </c>
    </row>
    <row r="74" spans="1:33">
      <c r="A74" s="613">
        <v>4969</v>
      </c>
      <c r="B74" s="613" t="s">
        <v>2155</v>
      </c>
      <c r="E74" s="616" t="s">
        <v>2253</v>
      </c>
      <c r="F74" s="616">
        <v>1</v>
      </c>
      <c r="G74" s="616" t="s">
        <v>2175</v>
      </c>
      <c r="H74" s="616">
        <v>1</v>
      </c>
      <c r="I74" s="616" t="s">
        <v>2176</v>
      </c>
      <c r="J74" s="616" t="s">
        <v>2188</v>
      </c>
      <c r="K74" s="616">
        <v>3</v>
      </c>
      <c r="L74" s="616" t="s">
        <v>2247</v>
      </c>
      <c r="M74" s="617" t="s">
        <v>2190</v>
      </c>
      <c r="N74" s="618">
        <v>22534</v>
      </c>
      <c r="O74" s="618">
        <v>531</v>
      </c>
      <c r="P74" s="618">
        <v>432</v>
      </c>
      <c r="Q74" s="618">
        <v>1114</v>
      </c>
      <c r="R74" s="618">
        <v>747</v>
      </c>
      <c r="S74" s="618">
        <v>571</v>
      </c>
      <c r="T74" s="618">
        <v>167</v>
      </c>
      <c r="U74" s="618">
        <v>88</v>
      </c>
      <c r="V74" s="618">
        <v>890</v>
      </c>
      <c r="W74" s="618">
        <v>11347</v>
      </c>
      <c r="X74" s="625">
        <f t="shared" si="1"/>
        <v>100</v>
      </c>
      <c r="Y74" s="625">
        <f t="shared" si="2"/>
        <v>2.356439158604775</v>
      </c>
      <c r="Z74" s="625">
        <f t="shared" si="3"/>
        <v>1.9171030442886305</v>
      </c>
      <c r="AA74" s="625">
        <f t="shared" si="4"/>
        <v>4.9436407206887374</v>
      </c>
      <c r="AB74" s="625">
        <f t="shared" si="5"/>
        <v>3.3149906807490899</v>
      </c>
      <c r="AC74" s="625">
        <f t="shared" si="6"/>
        <v>2.5339486997426111</v>
      </c>
      <c r="AD74" s="625">
        <f t="shared" si="7"/>
        <v>0.7411023342504659</v>
      </c>
      <c r="AE74" s="625">
        <f t="shared" si="8"/>
        <v>0.39052099050323957</v>
      </c>
      <c r="AF74" s="625">
        <f t="shared" si="9"/>
        <v>3.9495872903168547</v>
      </c>
      <c r="AG74" s="625">
        <f t="shared" si="10"/>
        <v>50.355019082275675</v>
      </c>
    </row>
    <row r="75" spans="1:33">
      <c r="A75" s="613">
        <v>4970</v>
      </c>
      <c r="B75" s="613" t="s">
        <v>2155</v>
      </c>
      <c r="E75" s="616" t="s">
        <v>2253</v>
      </c>
      <c r="F75" s="616">
        <v>1</v>
      </c>
      <c r="G75" s="616" t="s">
        <v>2175</v>
      </c>
      <c r="H75" s="616">
        <v>1</v>
      </c>
      <c r="I75" s="616" t="s">
        <v>2176</v>
      </c>
      <c r="J75" s="616" t="s">
        <v>2188</v>
      </c>
      <c r="K75" s="616">
        <v>3</v>
      </c>
      <c r="L75" s="616" t="s">
        <v>2248</v>
      </c>
      <c r="M75" s="617" t="s">
        <v>2190</v>
      </c>
      <c r="N75" s="618">
        <v>7162</v>
      </c>
      <c r="O75" s="621" t="s">
        <v>2260</v>
      </c>
      <c r="P75" s="621" t="s">
        <v>2260</v>
      </c>
      <c r="Q75" s="621" t="s">
        <v>2260</v>
      </c>
      <c r="R75" s="621" t="s">
        <v>2260</v>
      </c>
      <c r="S75" s="621" t="s">
        <v>2260</v>
      </c>
      <c r="T75" s="621" t="s">
        <v>2260</v>
      </c>
      <c r="U75" s="621" t="s">
        <v>2260</v>
      </c>
      <c r="V75" s="621" t="s">
        <v>2260</v>
      </c>
      <c r="W75" s="621" t="s">
        <v>2260</v>
      </c>
      <c r="X75" s="625">
        <f t="shared" ref="X75:X138" si="11">N75/$N75*100</f>
        <v>100</v>
      </c>
      <c r="Y75" s="625">
        <f t="shared" ref="Y75:Y138" si="12">O75/$N75*100</f>
        <v>0</v>
      </c>
      <c r="Z75" s="625">
        <f t="shared" ref="Z75:Z138" si="13">P75/$N75*100</f>
        <v>0</v>
      </c>
      <c r="AA75" s="625">
        <f t="shared" ref="AA75:AA138" si="14">Q75/$N75*100</f>
        <v>0</v>
      </c>
      <c r="AB75" s="625">
        <f t="shared" ref="AB75:AB138" si="15">R75/$N75*100</f>
        <v>0</v>
      </c>
      <c r="AC75" s="625">
        <f t="shared" ref="AC75:AC138" si="16">S75/$N75*100</f>
        <v>0</v>
      </c>
      <c r="AD75" s="625">
        <f t="shared" ref="AD75:AD138" si="17">T75/$N75*100</f>
        <v>0</v>
      </c>
      <c r="AE75" s="625">
        <f t="shared" ref="AE75:AE138" si="18">U75/$N75*100</f>
        <v>0</v>
      </c>
      <c r="AF75" s="625">
        <f t="shared" ref="AF75:AF138" si="19">V75/$N75*100</f>
        <v>0</v>
      </c>
      <c r="AG75" s="625">
        <f t="shared" ref="AG75:AG138" si="20">W75/$N75*100</f>
        <v>0</v>
      </c>
    </row>
    <row r="76" spans="1:33">
      <c r="A76" s="613">
        <v>4971</v>
      </c>
      <c r="B76" s="613" t="s">
        <v>2155</v>
      </c>
      <c r="E76" s="616" t="s">
        <v>2253</v>
      </c>
      <c r="F76" s="616">
        <v>1</v>
      </c>
      <c r="G76" s="616" t="s">
        <v>2175</v>
      </c>
      <c r="H76" s="616">
        <v>1</v>
      </c>
      <c r="I76" s="616" t="s">
        <v>2176</v>
      </c>
      <c r="J76" s="616" t="s">
        <v>2188</v>
      </c>
      <c r="K76" s="616">
        <v>3</v>
      </c>
      <c r="L76" s="616" t="s">
        <v>2249</v>
      </c>
      <c r="M76" s="617" t="s">
        <v>2190</v>
      </c>
      <c r="N76" s="618">
        <v>8906</v>
      </c>
      <c r="O76" s="621" t="s">
        <v>2260</v>
      </c>
      <c r="P76" s="621" t="s">
        <v>2260</v>
      </c>
      <c r="Q76" s="621" t="s">
        <v>2260</v>
      </c>
      <c r="R76" s="621" t="s">
        <v>2260</v>
      </c>
      <c r="S76" s="621" t="s">
        <v>2260</v>
      </c>
      <c r="T76" s="621" t="s">
        <v>2260</v>
      </c>
      <c r="U76" s="621" t="s">
        <v>2260</v>
      </c>
      <c r="V76" s="621" t="s">
        <v>2260</v>
      </c>
      <c r="W76" s="621" t="s">
        <v>2260</v>
      </c>
      <c r="X76" s="625">
        <f t="shared" si="11"/>
        <v>100</v>
      </c>
      <c r="Y76" s="625">
        <f t="shared" si="12"/>
        <v>0</v>
      </c>
      <c r="Z76" s="625">
        <f t="shared" si="13"/>
        <v>0</v>
      </c>
      <c r="AA76" s="625">
        <f t="shared" si="14"/>
        <v>0</v>
      </c>
      <c r="AB76" s="625">
        <f t="shared" si="15"/>
        <v>0</v>
      </c>
      <c r="AC76" s="625">
        <f t="shared" si="16"/>
        <v>0</v>
      </c>
      <c r="AD76" s="625">
        <f t="shared" si="17"/>
        <v>0</v>
      </c>
      <c r="AE76" s="625">
        <f t="shared" si="18"/>
        <v>0</v>
      </c>
      <c r="AF76" s="625">
        <f t="shared" si="19"/>
        <v>0</v>
      </c>
      <c r="AG76" s="625">
        <f t="shared" si="20"/>
        <v>0</v>
      </c>
    </row>
    <row r="77" spans="1:33">
      <c r="A77" s="613">
        <v>4972</v>
      </c>
      <c r="B77" s="613" t="s">
        <v>2155</v>
      </c>
      <c r="E77" s="616" t="s">
        <v>2253</v>
      </c>
      <c r="F77" s="616">
        <v>1</v>
      </c>
      <c r="G77" s="616" t="s">
        <v>2175</v>
      </c>
      <c r="H77" s="616">
        <v>1</v>
      </c>
      <c r="I77" s="616" t="s">
        <v>2176</v>
      </c>
      <c r="J77" s="616" t="s">
        <v>2188</v>
      </c>
      <c r="K77" s="616">
        <v>3</v>
      </c>
      <c r="L77" s="616" t="s">
        <v>2250</v>
      </c>
      <c r="M77" s="617" t="s">
        <v>2190</v>
      </c>
      <c r="N77" s="618">
        <v>3085</v>
      </c>
      <c r="O77" s="621" t="s">
        <v>2260</v>
      </c>
      <c r="P77" s="621" t="s">
        <v>2260</v>
      </c>
      <c r="Q77" s="621" t="s">
        <v>2260</v>
      </c>
      <c r="R77" s="621" t="s">
        <v>2260</v>
      </c>
      <c r="S77" s="621" t="s">
        <v>2260</v>
      </c>
      <c r="T77" s="621" t="s">
        <v>2260</v>
      </c>
      <c r="U77" s="621" t="s">
        <v>2260</v>
      </c>
      <c r="V77" s="621" t="s">
        <v>2260</v>
      </c>
      <c r="W77" s="618">
        <v>79</v>
      </c>
      <c r="X77" s="625">
        <f t="shared" si="11"/>
        <v>100</v>
      </c>
      <c r="Y77" s="625">
        <f t="shared" si="12"/>
        <v>0</v>
      </c>
      <c r="Z77" s="625">
        <f t="shared" si="13"/>
        <v>0</v>
      </c>
      <c r="AA77" s="625">
        <f t="shared" si="14"/>
        <v>0</v>
      </c>
      <c r="AB77" s="625">
        <f t="shared" si="15"/>
        <v>0</v>
      </c>
      <c r="AC77" s="625">
        <f t="shared" si="16"/>
        <v>0</v>
      </c>
      <c r="AD77" s="625">
        <f t="shared" si="17"/>
        <v>0</v>
      </c>
      <c r="AE77" s="625">
        <f t="shared" si="18"/>
        <v>0</v>
      </c>
      <c r="AF77" s="625">
        <f t="shared" si="19"/>
        <v>0</v>
      </c>
      <c r="AG77" s="625">
        <f t="shared" si="20"/>
        <v>2.560777957860616</v>
      </c>
    </row>
    <row r="78" spans="1:33" hidden="1">
      <c r="A78" s="613">
        <v>5721</v>
      </c>
      <c r="B78" s="613" t="s">
        <v>2155</v>
      </c>
      <c r="E78" s="616" t="s">
        <v>2253</v>
      </c>
      <c r="F78" s="616">
        <v>1</v>
      </c>
      <c r="G78" s="616" t="s">
        <v>2251</v>
      </c>
      <c r="H78" s="616">
        <v>1</v>
      </c>
      <c r="I78" s="616" t="s">
        <v>2176</v>
      </c>
      <c r="J78" s="616" t="s">
        <v>2177</v>
      </c>
      <c r="K78" s="616">
        <v>1</v>
      </c>
      <c r="L78" s="616" t="s">
        <v>2178</v>
      </c>
      <c r="M78" s="617"/>
      <c r="N78" s="618">
        <v>70</v>
      </c>
      <c r="O78" s="618">
        <v>70</v>
      </c>
      <c r="P78" s="618">
        <v>70</v>
      </c>
      <c r="Q78" s="618">
        <v>70</v>
      </c>
      <c r="R78" s="618">
        <v>70</v>
      </c>
      <c r="S78" s="618">
        <v>70</v>
      </c>
      <c r="T78" s="618">
        <v>70</v>
      </c>
      <c r="U78" s="618">
        <v>70</v>
      </c>
      <c r="V78" s="618">
        <v>70</v>
      </c>
      <c r="W78" s="618">
        <v>70</v>
      </c>
      <c r="X78" s="625">
        <f t="shared" si="11"/>
        <v>100</v>
      </c>
      <c r="Y78" s="625">
        <f t="shared" si="12"/>
        <v>100</v>
      </c>
      <c r="Z78" s="625">
        <f t="shared" si="13"/>
        <v>100</v>
      </c>
      <c r="AA78" s="625">
        <f t="shared" si="14"/>
        <v>100</v>
      </c>
      <c r="AB78" s="625">
        <f t="shared" si="15"/>
        <v>100</v>
      </c>
      <c r="AC78" s="625">
        <f t="shared" si="16"/>
        <v>100</v>
      </c>
      <c r="AD78" s="625">
        <f t="shared" si="17"/>
        <v>100</v>
      </c>
      <c r="AE78" s="625">
        <f t="shared" si="18"/>
        <v>100</v>
      </c>
      <c r="AF78" s="625">
        <f t="shared" si="19"/>
        <v>100</v>
      </c>
      <c r="AG78" s="625">
        <f t="shared" si="20"/>
        <v>100</v>
      </c>
    </row>
    <row r="79" spans="1:33" hidden="1">
      <c r="A79" s="613">
        <v>5722</v>
      </c>
      <c r="B79" s="613" t="s">
        <v>2155</v>
      </c>
      <c r="E79" s="616" t="s">
        <v>2253</v>
      </c>
      <c r="F79" s="616">
        <v>1</v>
      </c>
      <c r="G79" s="616" t="s">
        <v>2251</v>
      </c>
      <c r="H79" s="616">
        <v>1</v>
      </c>
      <c r="I79" s="616" t="s">
        <v>2176</v>
      </c>
      <c r="J79" s="616" t="s">
        <v>2179</v>
      </c>
      <c r="K79" s="616">
        <v>1</v>
      </c>
      <c r="L79" s="616" t="s">
        <v>2178</v>
      </c>
      <c r="M79" s="617"/>
      <c r="N79" s="618">
        <v>114516</v>
      </c>
      <c r="O79" s="618">
        <v>114516</v>
      </c>
      <c r="P79" s="618">
        <v>114516</v>
      </c>
      <c r="Q79" s="618">
        <v>114516</v>
      </c>
      <c r="R79" s="618">
        <v>114516</v>
      </c>
      <c r="S79" s="618">
        <v>114516</v>
      </c>
      <c r="T79" s="618">
        <v>114516</v>
      </c>
      <c r="U79" s="618">
        <v>114516</v>
      </c>
      <c r="V79" s="618">
        <v>114516</v>
      </c>
      <c r="W79" s="618">
        <v>114516</v>
      </c>
      <c r="X79" s="625">
        <f t="shared" si="11"/>
        <v>100</v>
      </c>
      <c r="Y79" s="625">
        <f t="shared" si="12"/>
        <v>100</v>
      </c>
      <c r="Z79" s="625">
        <f t="shared" si="13"/>
        <v>100</v>
      </c>
      <c r="AA79" s="625">
        <f t="shared" si="14"/>
        <v>100</v>
      </c>
      <c r="AB79" s="625">
        <f t="shared" si="15"/>
        <v>100</v>
      </c>
      <c r="AC79" s="625">
        <f t="shared" si="16"/>
        <v>100</v>
      </c>
      <c r="AD79" s="625">
        <f t="shared" si="17"/>
        <v>100</v>
      </c>
      <c r="AE79" s="625">
        <f t="shared" si="18"/>
        <v>100</v>
      </c>
      <c r="AF79" s="625">
        <f t="shared" si="19"/>
        <v>100</v>
      </c>
      <c r="AG79" s="625">
        <f t="shared" si="20"/>
        <v>100</v>
      </c>
    </row>
    <row r="80" spans="1:33" hidden="1">
      <c r="A80" s="613">
        <v>5723</v>
      </c>
      <c r="B80" s="613" t="s">
        <v>2155</v>
      </c>
      <c r="E80" s="616" t="s">
        <v>2253</v>
      </c>
      <c r="F80" s="616">
        <v>1</v>
      </c>
      <c r="G80" s="616" t="s">
        <v>2251</v>
      </c>
      <c r="H80" s="616">
        <v>1</v>
      </c>
      <c r="I80" s="616" t="s">
        <v>2176</v>
      </c>
      <c r="J80" s="616" t="s">
        <v>2180</v>
      </c>
      <c r="K80" s="616">
        <v>1</v>
      </c>
      <c r="L80" s="616" t="s">
        <v>2181</v>
      </c>
      <c r="M80" s="617" t="s">
        <v>2182</v>
      </c>
      <c r="N80" s="619">
        <v>2.89</v>
      </c>
      <c r="O80" s="619">
        <v>2.89</v>
      </c>
      <c r="P80" s="619">
        <v>2.89</v>
      </c>
      <c r="Q80" s="619">
        <v>2.89</v>
      </c>
      <c r="R80" s="619">
        <v>2.89</v>
      </c>
      <c r="S80" s="619">
        <v>2.89</v>
      </c>
      <c r="T80" s="619">
        <v>2.89</v>
      </c>
      <c r="U80" s="619">
        <v>2.89</v>
      </c>
      <c r="V80" s="619">
        <v>2.89</v>
      </c>
      <c r="W80" s="619">
        <v>2.89</v>
      </c>
      <c r="X80" s="625">
        <f t="shared" si="11"/>
        <v>100</v>
      </c>
      <c r="Y80" s="625">
        <f t="shared" si="12"/>
        <v>100</v>
      </c>
      <c r="Z80" s="625">
        <f t="shared" si="13"/>
        <v>100</v>
      </c>
      <c r="AA80" s="625">
        <f t="shared" si="14"/>
        <v>100</v>
      </c>
      <c r="AB80" s="625">
        <f t="shared" si="15"/>
        <v>100</v>
      </c>
      <c r="AC80" s="625">
        <f t="shared" si="16"/>
        <v>100</v>
      </c>
      <c r="AD80" s="625">
        <f t="shared" si="17"/>
        <v>100</v>
      </c>
      <c r="AE80" s="625">
        <f t="shared" si="18"/>
        <v>100</v>
      </c>
      <c r="AF80" s="625">
        <f t="shared" si="19"/>
        <v>100</v>
      </c>
      <c r="AG80" s="625">
        <f t="shared" si="20"/>
        <v>100</v>
      </c>
    </row>
    <row r="81" spans="1:33" hidden="1">
      <c r="A81" s="613">
        <v>5724</v>
      </c>
      <c r="B81" s="613" t="s">
        <v>2155</v>
      </c>
      <c r="E81" s="616" t="s">
        <v>2253</v>
      </c>
      <c r="F81" s="616">
        <v>1</v>
      </c>
      <c r="G81" s="616" t="s">
        <v>2251</v>
      </c>
      <c r="H81" s="616">
        <v>1</v>
      </c>
      <c r="I81" s="616" t="s">
        <v>2176</v>
      </c>
      <c r="J81" s="616" t="s">
        <v>2183</v>
      </c>
      <c r="K81" s="616">
        <v>1</v>
      </c>
      <c r="L81" s="616" t="s">
        <v>2181</v>
      </c>
      <c r="M81" s="617" t="s">
        <v>2182</v>
      </c>
      <c r="N81" s="619">
        <v>0.59</v>
      </c>
      <c r="O81" s="619">
        <v>0.59</v>
      </c>
      <c r="P81" s="619">
        <v>0.59</v>
      </c>
      <c r="Q81" s="619">
        <v>0.59</v>
      </c>
      <c r="R81" s="619">
        <v>0.59</v>
      </c>
      <c r="S81" s="619">
        <v>0.59</v>
      </c>
      <c r="T81" s="619">
        <v>0.59</v>
      </c>
      <c r="U81" s="619">
        <v>0.59</v>
      </c>
      <c r="V81" s="619">
        <v>0.59</v>
      </c>
      <c r="W81" s="619">
        <v>0.59</v>
      </c>
      <c r="X81" s="625">
        <f t="shared" si="11"/>
        <v>100</v>
      </c>
      <c r="Y81" s="625">
        <f t="shared" si="12"/>
        <v>100</v>
      </c>
      <c r="Z81" s="625">
        <f t="shared" si="13"/>
        <v>100</v>
      </c>
      <c r="AA81" s="625">
        <f t="shared" si="14"/>
        <v>100</v>
      </c>
      <c r="AB81" s="625">
        <f t="shared" si="15"/>
        <v>100</v>
      </c>
      <c r="AC81" s="625">
        <f t="shared" si="16"/>
        <v>100</v>
      </c>
      <c r="AD81" s="625">
        <f t="shared" si="17"/>
        <v>100</v>
      </c>
      <c r="AE81" s="625">
        <f t="shared" si="18"/>
        <v>100</v>
      </c>
      <c r="AF81" s="625">
        <f t="shared" si="19"/>
        <v>100</v>
      </c>
      <c r="AG81" s="625">
        <f t="shared" si="20"/>
        <v>100</v>
      </c>
    </row>
    <row r="82" spans="1:33" hidden="1">
      <c r="A82" s="613">
        <v>5725</v>
      </c>
      <c r="B82" s="613" t="s">
        <v>2155</v>
      </c>
      <c r="E82" s="616" t="s">
        <v>2253</v>
      </c>
      <c r="F82" s="616">
        <v>1</v>
      </c>
      <c r="G82" s="616" t="s">
        <v>2251</v>
      </c>
      <c r="H82" s="616">
        <v>1</v>
      </c>
      <c r="I82" s="616" t="s">
        <v>2176</v>
      </c>
      <c r="J82" s="616" t="s">
        <v>2184</v>
      </c>
      <c r="K82" s="616">
        <v>1</v>
      </c>
      <c r="L82" s="616" t="s">
        <v>2181</v>
      </c>
      <c r="M82" s="617" t="s">
        <v>2182</v>
      </c>
      <c r="N82" s="619">
        <v>0.73</v>
      </c>
      <c r="O82" s="619">
        <v>0.73</v>
      </c>
      <c r="P82" s="619">
        <v>0.73</v>
      </c>
      <c r="Q82" s="619">
        <v>0.73</v>
      </c>
      <c r="R82" s="619">
        <v>0.73</v>
      </c>
      <c r="S82" s="619">
        <v>0.73</v>
      </c>
      <c r="T82" s="619">
        <v>0.73</v>
      </c>
      <c r="U82" s="619">
        <v>0.73</v>
      </c>
      <c r="V82" s="619">
        <v>0.73</v>
      </c>
      <c r="W82" s="619">
        <v>0.73</v>
      </c>
      <c r="X82" s="625">
        <f t="shared" si="11"/>
        <v>100</v>
      </c>
      <c r="Y82" s="625">
        <f t="shared" si="12"/>
        <v>100</v>
      </c>
      <c r="Z82" s="625">
        <f t="shared" si="13"/>
        <v>100</v>
      </c>
      <c r="AA82" s="625">
        <f t="shared" si="14"/>
        <v>100</v>
      </c>
      <c r="AB82" s="625">
        <f t="shared" si="15"/>
        <v>100</v>
      </c>
      <c r="AC82" s="625">
        <f t="shared" si="16"/>
        <v>100</v>
      </c>
      <c r="AD82" s="625">
        <f t="shared" si="17"/>
        <v>100</v>
      </c>
      <c r="AE82" s="625">
        <f t="shared" si="18"/>
        <v>100</v>
      </c>
      <c r="AF82" s="625">
        <f t="shared" si="19"/>
        <v>100</v>
      </c>
      <c r="AG82" s="625">
        <f t="shared" si="20"/>
        <v>100</v>
      </c>
    </row>
    <row r="83" spans="1:33" hidden="1">
      <c r="A83" s="613">
        <v>5726</v>
      </c>
      <c r="B83" s="613" t="s">
        <v>2155</v>
      </c>
      <c r="E83" s="616" t="s">
        <v>2253</v>
      </c>
      <c r="F83" s="616">
        <v>1</v>
      </c>
      <c r="G83" s="616" t="s">
        <v>2251</v>
      </c>
      <c r="H83" s="616">
        <v>1</v>
      </c>
      <c r="I83" s="616" t="s">
        <v>2176</v>
      </c>
      <c r="J83" s="616" t="s">
        <v>2185</v>
      </c>
      <c r="K83" s="616">
        <v>1</v>
      </c>
      <c r="L83" s="616" t="s">
        <v>2181</v>
      </c>
      <c r="M83" s="617" t="s">
        <v>2182</v>
      </c>
      <c r="N83" s="619">
        <v>1.32</v>
      </c>
      <c r="O83" s="619">
        <v>1.32</v>
      </c>
      <c r="P83" s="619">
        <v>1.32</v>
      </c>
      <c r="Q83" s="619">
        <v>1.32</v>
      </c>
      <c r="R83" s="619">
        <v>1.32</v>
      </c>
      <c r="S83" s="619">
        <v>1.32</v>
      </c>
      <c r="T83" s="619">
        <v>1.32</v>
      </c>
      <c r="U83" s="619">
        <v>1.32</v>
      </c>
      <c r="V83" s="619">
        <v>1.32</v>
      </c>
      <c r="W83" s="619">
        <v>1.32</v>
      </c>
      <c r="X83" s="625">
        <f t="shared" si="11"/>
        <v>100</v>
      </c>
      <c r="Y83" s="625">
        <f t="shared" si="12"/>
        <v>100</v>
      </c>
      <c r="Z83" s="625">
        <f t="shared" si="13"/>
        <v>100</v>
      </c>
      <c r="AA83" s="625">
        <f t="shared" si="14"/>
        <v>100</v>
      </c>
      <c r="AB83" s="625">
        <f t="shared" si="15"/>
        <v>100</v>
      </c>
      <c r="AC83" s="625">
        <f t="shared" si="16"/>
        <v>100</v>
      </c>
      <c r="AD83" s="625">
        <f t="shared" si="17"/>
        <v>100</v>
      </c>
      <c r="AE83" s="625">
        <f t="shared" si="18"/>
        <v>100</v>
      </c>
      <c r="AF83" s="625">
        <f t="shared" si="19"/>
        <v>100</v>
      </c>
      <c r="AG83" s="625">
        <f t="shared" si="20"/>
        <v>100</v>
      </c>
    </row>
    <row r="84" spans="1:33" hidden="1">
      <c r="A84" s="613">
        <v>5727</v>
      </c>
      <c r="B84" s="613" t="s">
        <v>2155</v>
      </c>
      <c r="E84" s="616" t="s">
        <v>2253</v>
      </c>
      <c r="F84" s="616">
        <v>1</v>
      </c>
      <c r="G84" s="616" t="s">
        <v>2251</v>
      </c>
      <c r="H84" s="616">
        <v>1</v>
      </c>
      <c r="I84" s="616" t="s">
        <v>2176</v>
      </c>
      <c r="J84" s="616" t="s">
        <v>2186</v>
      </c>
      <c r="K84" s="616">
        <v>1</v>
      </c>
      <c r="L84" s="616" t="s">
        <v>2181</v>
      </c>
      <c r="M84" s="617" t="s">
        <v>2187</v>
      </c>
      <c r="N84" s="620">
        <v>58.5</v>
      </c>
      <c r="O84" s="620">
        <v>58.5</v>
      </c>
      <c r="P84" s="620">
        <v>58.5</v>
      </c>
      <c r="Q84" s="620">
        <v>58.5</v>
      </c>
      <c r="R84" s="620">
        <v>58.5</v>
      </c>
      <c r="S84" s="620">
        <v>58.5</v>
      </c>
      <c r="T84" s="620">
        <v>58.5</v>
      </c>
      <c r="U84" s="620">
        <v>58.5</v>
      </c>
      <c r="V84" s="620">
        <v>58.5</v>
      </c>
      <c r="W84" s="620">
        <v>58.5</v>
      </c>
      <c r="X84" s="625">
        <f t="shared" si="11"/>
        <v>100</v>
      </c>
      <c r="Y84" s="625">
        <f t="shared" si="12"/>
        <v>100</v>
      </c>
      <c r="Z84" s="625">
        <f t="shared" si="13"/>
        <v>100</v>
      </c>
      <c r="AA84" s="625">
        <f t="shared" si="14"/>
        <v>100</v>
      </c>
      <c r="AB84" s="625">
        <f t="shared" si="15"/>
        <v>100</v>
      </c>
      <c r="AC84" s="625">
        <f t="shared" si="16"/>
        <v>100</v>
      </c>
      <c r="AD84" s="625">
        <f t="shared" si="17"/>
        <v>100</v>
      </c>
      <c r="AE84" s="625">
        <f t="shared" si="18"/>
        <v>100</v>
      </c>
      <c r="AF84" s="625">
        <f t="shared" si="19"/>
        <v>100</v>
      </c>
      <c r="AG84" s="625">
        <f t="shared" si="20"/>
        <v>100</v>
      </c>
    </row>
    <row r="85" spans="1:33" hidden="1">
      <c r="A85" s="613">
        <v>5728</v>
      </c>
      <c r="B85" s="613" t="s">
        <v>2155</v>
      </c>
      <c r="E85" s="616" t="s">
        <v>2253</v>
      </c>
      <c r="F85" s="616">
        <v>1</v>
      </c>
      <c r="G85" s="616" t="s">
        <v>2251</v>
      </c>
      <c r="H85" s="616">
        <v>1</v>
      </c>
      <c r="I85" s="616" t="s">
        <v>2176</v>
      </c>
      <c r="J85" s="616" t="s">
        <v>2188</v>
      </c>
      <c r="K85" s="616">
        <v>1</v>
      </c>
      <c r="L85" s="616" t="s">
        <v>2189</v>
      </c>
      <c r="M85" s="617" t="s">
        <v>2190</v>
      </c>
      <c r="N85" s="618">
        <v>274170</v>
      </c>
      <c r="O85" s="618">
        <v>6075</v>
      </c>
      <c r="P85" s="618">
        <v>1862</v>
      </c>
      <c r="Q85" s="618">
        <v>17194</v>
      </c>
      <c r="R85" s="618">
        <v>45712</v>
      </c>
      <c r="S85" s="618">
        <v>3173</v>
      </c>
      <c r="T85" s="618">
        <v>5593</v>
      </c>
      <c r="U85" s="618">
        <v>3832</v>
      </c>
      <c r="V85" s="618">
        <v>10419</v>
      </c>
      <c r="W85" s="618">
        <v>58540</v>
      </c>
      <c r="X85" s="625">
        <f t="shared" si="11"/>
        <v>100</v>
      </c>
      <c r="Y85" s="625">
        <f t="shared" si="12"/>
        <v>2.215778531568005</v>
      </c>
      <c r="Z85" s="625">
        <f t="shared" si="13"/>
        <v>0.6791406791406791</v>
      </c>
      <c r="AA85" s="625">
        <f t="shared" si="14"/>
        <v>6.2712915344494284</v>
      </c>
      <c r="AB85" s="625">
        <f t="shared" si="15"/>
        <v>16.672867199182988</v>
      </c>
      <c r="AC85" s="625">
        <f t="shared" si="16"/>
        <v>1.1573111573111572</v>
      </c>
      <c r="AD85" s="625">
        <f t="shared" si="17"/>
        <v>2.0399751978699348</v>
      </c>
      <c r="AE85" s="625">
        <f t="shared" si="18"/>
        <v>1.3976729766203451</v>
      </c>
      <c r="AF85" s="625">
        <f t="shared" si="19"/>
        <v>3.800196958091695</v>
      </c>
      <c r="AG85" s="625">
        <f t="shared" si="20"/>
        <v>21.351716088558192</v>
      </c>
    </row>
    <row r="86" spans="1:33" hidden="1">
      <c r="A86" s="613">
        <v>5729</v>
      </c>
      <c r="B86" s="613" t="s">
        <v>2155</v>
      </c>
      <c r="E86" s="616" t="s">
        <v>2253</v>
      </c>
      <c r="F86" s="616">
        <v>1</v>
      </c>
      <c r="G86" s="616" t="s">
        <v>2251</v>
      </c>
      <c r="H86" s="616">
        <v>1</v>
      </c>
      <c r="I86" s="616" t="s">
        <v>2176</v>
      </c>
      <c r="J86" s="616" t="s">
        <v>2188</v>
      </c>
      <c r="K86" s="616">
        <v>2</v>
      </c>
      <c r="L86" s="616" t="s">
        <v>2191</v>
      </c>
      <c r="M86" s="617" t="s">
        <v>2190</v>
      </c>
      <c r="N86" s="618">
        <v>74869</v>
      </c>
      <c r="O86" s="618">
        <v>825</v>
      </c>
      <c r="P86" s="618">
        <v>1479</v>
      </c>
      <c r="Q86" s="618">
        <v>6856</v>
      </c>
      <c r="R86" s="618">
        <v>40943</v>
      </c>
      <c r="S86" s="618">
        <v>2587</v>
      </c>
      <c r="T86" s="618">
        <v>3487</v>
      </c>
      <c r="U86" s="618">
        <v>2905</v>
      </c>
      <c r="V86" s="618">
        <v>1332</v>
      </c>
      <c r="W86" s="618">
        <v>13198</v>
      </c>
      <c r="X86" s="625">
        <f t="shared" si="11"/>
        <v>100</v>
      </c>
      <c r="Y86" s="625">
        <f t="shared" si="12"/>
        <v>1.1019246951341677</v>
      </c>
      <c r="Z86" s="625">
        <f t="shared" si="13"/>
        <v>1.9754504534587078</v>
      </c>
      <c r="AA86" s="625">
        <f t="shared" si="14"/>
        <v>9.1573281331392167</v>
      </c>
      <c r="AB86" s="625">
        <f t="shared" si="15"/>
        <v>54.686185203488755</v>
      </c>
      <c r="AC86" s="625">
        <f t="shared" si="16"/>
        <v>3.4553687106813231</v>
      </c>
      <c r="AD86" s="625">
        <f t="shared" si="17"/>
        <v>4.6574683781004156</v>
      </c>
      <c r="AE86" s="625">
        <f t="shared" si="18"/>
        <v>3.8801105931694022</v>
      </c>
      <c r="AF86" s="625">
        <f t="shared" si="19"/>
        <v>1.7791075077802563</v>
      </c>
      <c r="AG86" s="625">
        <f t="shared" si="20"/>
        <v>17.628123789552419</v>
      </c>
    </row>
    <row r="87" spans="1:33" hidden="1">
      <c r="A87" s="613">
        <v>5730</v>
      </c>
      <c r="B87" s="613" t="s">
        <v>2155</v>
      </c>
      <c r="E87" s="616" t="s">
        <v>2253</v>
      </c>
      <c r="F87" s="616">
        <v>1</v>
      </c>
      <c r="G87" s="616" t="s">
        <v>2251</v>
      </c>
      <c r="H87" s="616">
        <v>1</v>
      </c>
      <c r="I87" s="616" t="s">
        <v>2176</v>
      </c>
      <c r="J87" s="616" t="s">
        <v>2188</v>
      </c>
      <c r="K87" s="616">
        <v>3</v>
      </c>
      <c r="L87" s="616" t="s">
        <v>2192</v>
      </c>
      <c r="M87" s="617" t="s">
        <v>2190</v>
      </c>
      <c r="N87" s="618">
        <v>6022</v>
      </c>
      <c r="O87" s="618">
        <v>60</v>
      </c>
      <c r="P87" s="618">
        <v>77</v>
      </c>
      <c r="Q87" s="618">
        <v>1104</v>
      </c>
      <c r="R87" s="618">
        <v>3891</v>
      </c>
      <c r="S87" s="618">
        <v>291</v>
      </c>
      <c r="T87" s="618">
        <v>136</v>
      </c>
      <c r="U87" s="618">
        <v>290</v>
      </c>
      <c r="V87" s="618">
        <v>142</v>
      </c>
      <c r="W87" s="618">
        <v>31</v>
      </c>
      <c r="X87" s="625">
        <f t="shared" si="11"/>
        <v>100</v>
      </c>
      <c r="Y87" s="625">
        <f t="shared" si="12"/>
        <v>0.99634672866157414</v>
      </c>
      <c r="Z87" s="625">
        <f t="shared" si="13"/>
        <v>1.2786449684490202</v>
      </c>
      <c r="AA87" s="625">
        <f t="shared" si="14"/>
        <v>18.332779807372965</v>
      </c>
      <c r="AB87" s="625">
        <f t="shared" si="15"/>
        <v>64.613085353703099</v>
      </c>
      <c r="AC87" s="625">
        <f t="shared" si="16"/>
        <v>4.832281634008635</v>
      </c>
      <c r="AD87" s="625">
        <f t="shared" si="17"/>
        <v>2.258385918299568</v>
      </c>
      <c r="AE87" s="625">
        <f t="shared" si="18"/>
        <v>4.8156758551976093</v>
      </c>
      <c r="AF87" s="625">
        <f t="shared" si="19"/>
        <v>2.3580205911657255</v>
      </c>
      <c r="AG87" s="625">
        <f t="shared" si="20"/>
        <v>0.51477914314181339</v>
      </c>
    </row>
    <row r="88" spans="1:33" hidden="1">
      <c r="A88" s="613">
        <v>5731</v>
      </c>
      <c r="B88" s="613" t="s">
        <v>2155</v>
      </c>
      <c r="E88" s="616" t="s">
        <v>2253</v>
      </c>
      <c r="F88" s="616">
        <v>1</v>
      </c>
      <c r="G88" s="616" t="s">
        <v>2251</v>
      </c>
      <c r="H88" s="616">
        <v>1</v>
      </c>
      <c r="I88" s="616" t="s">
        <v>2176</v>
      </c>
      <c r="J88" s="616" t="s">
        <v>2188</v>
      </c>
      <c r="K88" s="616">
        <v>3</v>
      </c>
      <c r="L88" s="616" t="s">
        <v>2193</v>
      </c>
      <c r="M88" s="617" t="s">
        <v>2190</v>
      </c>
      <c r="N88" s="618">
        <v>5105</v>
      </c>
      <c r="O88" s="621" t="s">
        <v>2260</v>
      </c>
      <c r="P88" s="618">
        <v>49</v>
      </c>
      <c r="Q88" s="618">
        <v>255</v>
      </c>
      <c r="R88" s="618">
        <v>3703</v>
      </c>
      <c r="S88" s="618">
        <v>3</v>
      </c>
      <c r="T88" s="618">
        <v>655</v>
      </c>
      <c r="U88" s="618">
        <v>299</v>
      </c>
      <c r="V88" s="618">
        <v>71</v>
      </c>
      <c r="W88" s="618">
        <v>69</v>
      </c>
      <c r="X88" s="625">
        <f t="shared" si="11"/>
        <v>100</v>
      </c>
      <c r="Y88" s="625">
        <f t="shared" si="12"/>
        <v>0</v>
      </c>
      <c r="Z88" s="625">
        <f t="shared" si="13"/>
        <v>0.95984329089128306</v>
      </c>
      <c r="AA88" s="625">
        <f t="shared" si="14"/>
        <v>4.9951028403525957</v>
      </c>
      <c r="AB88" s="625">
        <f t="shared" si="15"/>
        <v>72.536728697355528</v>
      </c>
      <c r="AC88" s="625">
        <f t="shared" si="16"/>
        <v>5.8765915768854066E-2</v>
      </c>
      <c r="AD88" s="625">
        <f t="shared" si="17"/>
        <v>12.830558276199804</v>
      </c>
      <c r="AE88" s="625">
        <f t="shared" si="18"/>
        <v>5.8570029382957882</v>
      </c>
      <c r="AF88" s="625">
        <f t="shared" si="19"/>
        <v>1.3907933398628796</v>
      </c>
      <c r="AG88" s="625">
        <f t="shared" si="20"/>
        <v>1.3516160626836435</v>
      </c>
    </row>
    <row r="89" spans="1:33" hidden="1">
      <c r="A89" s="613">
        <v>5732</v>
      </c>
      <c r="B89" s="613" t="s">
        <v>2155</v>
      </c>
      <c r="E89" s="616" t="s">
        <v>2253</v>
      </c>
      <c r="F89" s="616">
        <v>1</v>
      </c>
      <c r="G89" s="616" t="s">
        <v>2251</v>
      </c>
      <c r="H89" s="616">
        <v>1</v>
      </c>
      <c r="I89" s="616" t="s">
        <v>2176</v>
      </c>
      <c r="J89" s="616" t="s">
        <v>2188</v>
      </c>
      <c r="K89" s="616">
        <v>3</v>
      </c>
      <c r="L89" s="616" t="s">
        <v>2194</v>
      </c>
      <c r="M89" s="617" t="s">
        <v>2190</v>
      </c>
      <c r="N89" s="618">
        <v>7707</v>
      </c>
      <c r="O89" s="618">
        <v>4</v>
      </c>
      <c r="P89" s="618">
        <v>393</v>
      </c>
      <c r="Q89" s="618">
        <v>396</v>
      </c>
      <c r="R89" s="618">
        <v>6045</v>
      </c>
      <c r="S89" s="618">
        <v>28</v>
      </c>
      <c r="T89" s="618">
        <v>214</v>
      </c>
      <c r="U89" s="618">
        <v>357</v>
      </c>
      <c r="V89" s="618">
        <v>196</v>
      </c>
      <c r="W89" s="618">
        <v>37</v>
      </c>
      <c r="X89" s="625">
        <f t="shared" si="11"/>
        <v>100</v>
      </c>
      <c r="Y89" s="625">
        <f t="shared" si="12"/>
        <v>5.1900869339561444E-2</v>
      </c>
      <c r="Z89" s="625">
        <f t="shared" si="13"/>
        <v>5.099260412611911</v>
      </c>
      <c r="AA89" s="625">
        <f t="shared" si="14"/>
        <v>5.1381860646165824</v>
      </c>
      <c r="AB89" s="625">
        <f t="shared" si="15"/>
        <v>78.435188789412223</v>
      </c>
      <c r="AC89" s="625">
        <f t="shared" si="16"/>
        <v>0.36330608537693004</v>
      </c>
      <c r="AD89" s="625">
        <f t="shared" si="17"/>
        <v>2.7766965096665368</v>
      </c>
      <c r="AE89" s="625">
        <f t="shared" si="18"/>
        <v>4.6321525885558579</v>
      </c>
      <c r="AF89" s="625">
        <f t="shared" si="19"/>
        <v>2.5431425976385107</v>
      </c>
      <c r="AG89" s="625">
        <f t="shared" si="20"/>
        <v>0.48008304139094327</v>
      </c>
    </row>
    <row r="90" spans="1:33" hidden="1">
      <c r="A90" s="613">
        <v>5733</v>
      </c>
      <c r="B90" s="613" t="s">
        <v>2155</v>
      </c>
      <c r="E90" s="616" t="s">
        <v>2253</v>
      </c>
      <c r="F90" s="616">
        <v>1</v>
      </c>
      <c r="G90" s="616" t="s">
        <v>2251</v>
      </c>
      <c r="H90" s="616">
        <v>1</v>
      </c>
      <c r="I90" s="616" t="s">
        <v>2176</v>
      </c>
      <c r="J90" s="616" t="s">
        <v>2188</v>
      </c>
      <c r="K90" s="616">
        <v>3</v>
      </c>
      <c r="L90" s="616" t="s">
        <v>2195</v>
      </c>
      <c r="M90" s="617" t="s">
        <v>2190</v>
      </c>
      <c r="N90" s="618">
        <v>3250</v>
      </c>
      <c r="O90" s="618">
        <v>20</v>
      </c>
      <c r="P90" s="618">
        <v>55</v>
      </c>
      <c r="Q90" s="618">
        <v>374</v>
      </c>
      <c r="R90" s="618">
        <v>2321</v>
      </c>
      <c r="S90" s="618">
        <v>50</v>
      </c>
      <c r="T90" s="618">
        <v>38</v>
      </c>
      <c r="U90" s="618">
        <v>184</v>
      </c>
      <c r="V90" s="618">
        <v>105</v>
      </c>
      <c r="W90" s="618">
        <v>16</v>
      </c>
      <c r="X90" s="625">
        <f t="shared" si="11"/>
        <v>100</v>
      </c>
      <c r="Y90" s="625">
        <f t="shared" si="12"/>
        <v>0.61538461538461542</v>
      </c>
      <c r="Z90" s="625">
        <f t="shared" si="13"/>
        <v>1.6923076923076923</v>
      </c>
      <c r="AA90" s="625">
        <f t="shared" si="14"/>
        <v>11.507692307692308</v>
      </c>
      <c r="AB90" s="625">
        <f t="shared" si="15"/>
        <v>71.41538461538461</v>
      </c>
      <c r="AC90" s="625">
        <f t="shared" si="16"/>
        <v>1.5384615384615385</v>
      </c>
      <c r="AD90" s="625">
        <f t="shared" si="17"/>
        <v>1.1692307692307693</v>
      </c>
      <c r="AE90" s="625">
        <f t="shared" si="18"/>
        <v>5.6615384615384619</v>
      </c>
      <c r="AF90" s="625">
        <f t="shared" si="19"/>
        <v>3.2307692307692308</v>
      </c>
      <c r="AG90" s="625">
        <f t="shared" si="20"/>
        <v>0.49230769230769234</v>
      </c>
    </row>
    <row r="91" spans="1:33" hidden="1">
      <c r="A91" s="613">
        <v>5734</v>
      </c>
      <c r="B91" s="613" t="s">
        <v>2155</v>
      </c>
      <c r="E91" s="616" t="s">
        <v>2253</v>
      </c>
      <c r="F91" s="616">
        <v>1</v>
      </c>
      <c r="G91" s="616" t="s">
        <v>2251</v>
      </c>
      <c r="H91" s="616">
        <v>1</v>
      </c>
      <c r="I91" s="616" t="s">
        <v>2176</v>
      </c>
      <c r="J91" s="616" t="s">
        <v>2188</v>
      </c>
      <c r="K91" s="616">
        <v>3</v>
      </c>
      <c r="L91" s="616" t="s">
        <v>2196</v>
      </c>
      <c r="M91" s="617" t="s">
        <v>2190</v>
      </c>
      <c r="N91" s="618">
        <v>7527</v>
      </c>
      <c r="O91" s="618">
        <v>122</v>
      </c>
      <c r="P91" s="618">
        <v>81</v>
      </c>
      <c r="Q91" s="618">
        <v>708</v>
      </c>
      <c r="R91" s="618">
        <v>5810</v>
      </c>
      <c r="S91" s="618">
        <v>27</v>
      </c>
      <c r="T91" s="618">
        <v>177</v>
      </c>
      <c r="U91" s="618">
        <v>416</v>
      </c>
      <c r="V91" s="618">
        <v>45</v>
      </c>
      <c r="W91" s="618">
        <v>101</v>
      </c>
      <c r="X91" s="625">
        <f t="shared" si="11"/>
        <v>100</v>
      </c>
      <c r="Y91" s="625">
        <f t="shared" si="12"/>
        <v>1.6208316726451442</v>
      </c>
      <c r="Z91" s="625">
        <f t="shared" si="13"/>
        <v>1.0761259465922677</v>
      </c>
      <c r="AA91" s="625">
        <f t="shared" si="14"/>
        <v>9.406137903547231</v>
      </c>
      <c r="AB91" s="625">
        <f t="shared" si="15"/>
        <v>77.188787033346614</v>
      </c>
      <c r="AC91" s="625">
        <f t="shared" si="16"/>
        <v>0.35870864886408926</v>
      </c>
      <c r="AD91" s="625">
        <f t="shared" si="17"/>
        <v>2.3515344758868078</v>
      </c>
      <c r="AE91" s="625">
        <f t="shared" si="18"/>
        <v>5.5267702936096716</v>
      </c>
      <c r="AF91" s="625">
        <f t="shared" si="19"/>
        <v>0.5978477481068154</v>
      </c>
      <c r="AG91" s="625">
        <f t="shared" si="20"/>
        <v>1.3418360568619636</v>
      </c>
    </row>
    <row r="92" spans="1:33" hidden="1">
      <c r="A92" s="613">
        <v>5735</v>
      </c>
      <c r="B92" s="613" t="s">
        <v>2155</v>
      </c>
      <c r="E92" s="616" t="s">
        <v>2253</v>
      </c>
      <c r="F92" s="616">
        <v>1</v>
      </c>
      <c r="G92" s="616" t="s">
        <v>2251</v>
      </c>
      <c r="H92" s="616">
        <v>1</v>
      </c>
      <c r="I92" s="616" t="s">
        <v>2176</v>
      </c>
      <c r="J92" s="616" t="s">
        <v>2188</v>
      </c>
      <c r="K92" s="616">
        <v>3</v>
      </c>
      <c r="L92" s="616" t="s">
        <v>2197</v>
      </c>
      <c r="M92" s="617" t="s">
        <v>2190</v>
      </c>
      <c r="N92" s="618">
        <v>2842</v>
      </c>
      <c r="O92" s="618">
        <v>92</v>
      </c>
      <c r="P92" s="618">
        <v>79</v>
      </c>
      <c r="Q92" s="618">
        <v>389</v>
      </c>
      <c r="R92" s="618">
        <v>2001</v>
      </c>
      <c r="S92" s="618">
        <v>16</v>
      </c>
      <c r="T92" s="618">
        <v>3</v>
      </c>
      <c r="U92" s="618">
        <v>144</v>
      </c>
      <c r="V92" s="618">
        <v>40</v>
      </c>
      <c r="W92" s="618">
        <v>78</v>
      </c>
      <c r="X92" s="625">
        <f t="shared" si="11"/>
        <v>100</v>
      </c>
      <c r="Y92" s="625">
        <f t="shared" si="12"/>
        <v>3.2371569317382125</v>
      </c>
      <c r="Z92" s="625">
        <f t="shared" si="13"/>
        <v>2.7797325826882475</v>
      </c>
      <c r="AA92" s="625">
        <f t="shared" si="14"/>
        <v>13.687543983110487</v>
      </c>
      <c r="AB92" s="625">
        <f t="shared" si="15"/>
        <v>70.408163265306129</v>
      </c>
      <c r="AC92" s="625">
        <f t="shared" si="16"/>
        <v>0.56298381421534127</v>
      </c>
      <c r="AD92" s="625">
        <f t="shared" si="17"/>
        <v>0.1055594651653765</v>
      </c>
      <c r="AE92" s="625">
        <f t="shared" si="18"/>
        <v>5.0668543279380716</v>
      </c>
      <c r="AF92" s="625">
        <f t="shared" si="19"/>
        <v>1.4074595355383532</v>
      </c>
      <c r="AG92" s="625">
        <f t="shared" si="20"/>
        <v>2.744546094299789</v>
      </c>
    </row>
    <row r="93" spans="1:33" hidden="1">
      <c r="A93" s="613">
        <v>5736</v>
      </c>
      <c r="B93" s="613" t="s">
        <v>2155</v>
      </c>
      <c r="E93" s="616" t="s">
        <v>2253</v>
      </c>
      <c r="F93" s="616">
        <v>1</v>
      </c>
      <c r="G93" s="616" t="s">
        <v>2251</v>
      </c>
      <c r="H93" s="616">
        <v>1</v>
      </c>
      <c r="I93" s="616" t="s">
        <v>2176</v>
      </c>
      <c r="J93" s="616" t="s">
        <v>2188</v>
      </c>
      <c r="K93" s="616">
        <v>3</v>
      </c>
      <c r="L93" s="616" t="s">
        <v>2198</v>
      </c>
      <c r="M93" s="617" t="s">
        <v>2190</v>
      </c>
      <c r="N93" s="618">
        <v>3339</v>
      </c>
      <c r="O93" s="618">
        <v>3</v>
      </c>
      <c r="P93" s="618">
        <v>241</v>
      </c>
      <c r="Q93" s="618">
        <v>223</v>
      </c>
      <c r="R93" s="618">
        <v>2429</v>
      </c>
      <c r="S93" s="618">
        <v>12</v>
      </c>
      <c r="T93" s="618">
        <v>46</v>
      </c>
      <c r="U93" s="618">
        <v>275</v>
      </c>
      <c r="V93" s="618">
        <v>106</v>
      </c>
      <c r="W93" s="618">
        <v>4</v>
      </c>
      <c r="X93" s="625">
        <f t="shared" si="11"/>
        <v>100</v>
      </c>
      <c r="Y93" s="625">
        <f t="shared" si="12"/>
        <v>8.9847259658580425E-2</v>
      </c>
      <c r="Z93" s="625">
        <f t="shared" si="13"/>
        <v>7.2177298592392924</v>
      </c>
      <c r="AA93" s="625">
        <f t="shared" si="14"/>
        <v>6.6786463012878103</v>
      </c>
      <c r="AB93" s="625">
        <f t="shared" si="15"/>
        <v>72.746331236897277</v>
      </c>
      <c r="AC93" s="625">
        <f t="shared" si="16"/>
        <v>0.3593890386343217</v>
      </c>
      <c r="AD93" s="625">
        <f t="shared" si="17"/>
        <v>1.3776579814315664</v>
      </c>
      <c r="AE93" s="625">
        <f t="shared" si="18"/>
        <v>8.2359988020365389</v>
      </c>
      <c r="AF93" s="625">
        <f t="shared" si="19"/>
        <v>3.1746031746031744</v>
      </c>
      <c r="AG93" s="625">
        <f t="shared" si="20"/>
        <v>0.11979634621144056</v>
      </c>
    </row>
    <row r="94" spans="1:33" hidden="1">
      <c r="A94" s="613">
        <v>5737</v>
      </c>
      <c r="B94" s="613" t="s">
        <v>2155</v>
      </c>
      <c r="E94" s="616" t="s">
        <v>2253</v>
      </c>
      <c r="F94" s="616">
        <v>1</v>
      </c>
      <c r="G94" s="616" t="s">
        <v>2251</v>
      </c>
      <c r="H94" s="616">
        <v>1</v>
      </c>
      <c r="I94" s="616" t="s">
        <v>2176</v>
      </c>
      <c r="J94" s="616" t="s">
        <v>2188</v>
      </c>
      <c r="K94" s="616">
        <v>3</v>
      </c>
      <c r="L94" s="616" t="s">
        <v>2199</v>
      </c>
      <c r="M94" s="617" t="s">
        <v>2190</v>
      </c>
      <c r="N94" s="618">
        <v>5300</v>
      </c>
      <c r="O94" s="618">
        <v>27</v>
      </c>
      <c r="P94" s="618">
        <v>124</v>
      </c>
      <c r="Q94" s="618">
        <v>1108</v>
      </c>
      <c r="R94" s="618">
        <v>2773</v>
      </c>
      <c r="S94" s="618">
        <v>408</v>
      </c>
      <c r="T94" s="618">
        <v>378</v>
      </c>
      <c r="U94" s="618">
        <v>156</v>
      </c>
      <c r="V94" s="618">
        <v>154</v>
      </c>
      <c r="W94" s="618">
        <v>172</v>
      </c>
      <c r="X94" s="625">
        <f t="shared" si="11"/>
        <v>100</v>
      </c>
      <c r="Y94" s="625">
        <f t="shared" si="12"/>
        <v>0.50943396226415094</v>
      </c>
      <c r="Z94" s="625">
        <f t="shared" si="13"/>
        <v>2.3396226415094339</v>
      </c>
      <c r="AA94" s="625">
        <f t="shared" si="14"/>
        <v>20.90566037735849</v>
      </c>
      <c r="AB94" s="625">
        <f t="shared" si="15"/>
        <v>52.320754716981135</v>
      </c>
      <c r="AC94" s="625">
        <f t="shared" si="16"/>
        <v>7.698113207547169</v>
      </c>
      <c r="AD94" s="625">
        <f t="shared" si="17"/>
        <v>7.132075471698113</v>
      </c>
      <c r="AE94" s="625">
        <f t="shared" si="18"/>
        <v>2.9433962264150941</v>
      </c>
      <c r="AF94" s="625">
        <f t="shared" si="19"/>
        <v>2.9056603773584904</v>
      </c>
      <c r="AG94" s="625">
        <f t="shared" si="20"/>
        <v>3.2452830188679247</v>
      </c>
    </row>
    <row r="95" spans="1:33" hidden="1">
      <c r="A95" s="613">
        <v>5738</v>
      </c>
      <c r="B95" s="613" t="s">
        <v>2155</v>
      </c>
      <c r="E95" s="616" t="s">
        <v>2253</v>
      </c>
      <c r="F95" s="616">
        <v>1</v>
      </c>
      <c r="G95" s="616" t="s">
        <v>2251</v>
      </c>
      <c r="H95" s="616">
        <v>1</v>
      </c>
      <c r="I95" s="616" t="s">
        <v>2176</v>
      </c>
      <c r="J95" s="616" t="s">
        <v>2188</v>
      </c>
      <c r="K95" s="616">
        <v>3</v>
      </c>
      <c r="L95" s="616" t="s">
        <v>2200</v>
      </c>
      <c r="M95" s="617" t="s">
        <v>2190</v>
      </c>
      <c r="N95" s="618">
        <v>12066</v>
      </c>
      <c r="O95" s="618">
        <v>4</v>
      </c>
      <c r="P95" s="618">
        <v>259</v>
      </c>
      <c r="Q95" s="618">
        <v>1484</v>
      </c>
      <c r="R95" s="618">
        <v>7258</v>
      </c>
      <c r="S95" s="618">
        <v>650</v>
      </c>
      <c r="T95" s="618">
        <v>1486</v>
      </c>
      <c r="U95" s="618">
        <v>458</v>
      </c>
      <c r="V95" s="618">
        <v>187</v>
      </c>
      <c r="W95" s="618">
        <v>280</v>
      </c>
      <c r="X95" s="625">
        <f t="shared" si="11"/>
        <v>100</v>
      </c>
      <c r="Y95" s="625">
        <f t="shared" si="12"/>
        <v>3.3151002817835243E-2</v>
      </c>
      <c r="Z95" s="625">
        <f t="shared" si="13"/>
        <v>2.1465274324548318</v>
      </c>
      <c r="AA95" s="625">
        <f t="shared" si="14"/>
        <v>12.299022045416875</v>
      </c>
      <c r="AB95" s="625">
        <f t="shared" si="15"/>
        <v>60.152494612962037</v>
      </c>
      <c r="AC95" s="625">
        <f t="shared" si="16"/>
        <v>5.3870379578982259</v>
      </c>
      <c r="AD95" s="625">
        <f t="shared" si="17"/>
        <v>12.315597546825792</v>
      </c>
      <c r="AE95" s="625">
        <f t="shared" si="18"/>
        <v>3.7957898226421349</v>
      </c>
      <c r="AF95" s="625">
        <f t="shared" si="19"/>
        <v>1.5498093817337975</v>
      </c>
      <c r="AG95" s="625">
        <f t="shared" si="20"/>
        <v>2.3205701972484669</v>
      </c>
    </row>
    <row r="96" spans="1:33" hidden="1">
      <c r="A96" s="613">
        <v>5739</v>
      </c>
      <c r="B96" s="613" t="s">
        <v>2155</v>
      </c>
      <c r="E96" s="616" t="s">
        <v>2253</v>
      </c>
      <c r="F96" s="616">
        <v>1</v>
      </c>
      <c r="G96" s="616" t="s">
        <v>2251</v>
      </c>
      <c r="H96" s="616">
        <v>1</v>
      </c>
      <c r="I96" s="616" t="s">
        <v>2176</v>
      </c>
      <c r="J96" s="616" t="s">
        <v>2188</v>
      </c>
      <c r="K96" s="616">
        <v>3</v>
      </c>
      <c r="L96" s="616" t="s">
        <v>2201</v>
      </c>
      <c r="M96" s="617" t="s">
        <v>2190</v>
      </c>
      <c r="N96" s="618">
        <v>3576</v>
      </c>
      <c r="O96" s="618">
        <v>243</v>
      </c>
      <c r="P96" s="618">
        <v>122</v>
      </c>
      <c r="Q96" s="618">
        <v>222</v>
      </c>
      <c r="R96" s="618">
        <v>1789</v>
      </c>
      <c r="S96" s="618">
        <v>202</v>
      </c>
      <c r="T96" s="618">
        <v>239</v>
      </c>
      <c r="U96" s="618">
        <v>231</v>
      </c>
      <c r="V96" s="618">
        <v>141</v>
      </c>
      <c r="W96" s="618">
        <v>389</v>
      </c>
      <c r="X96" s="625">
        <f t="shared" si="11"/>
        <v>100</v>
      </c>
      <c r="Y96" s="625">
        <f t="shared" si="12"/>
        <v>6.7953020134228188</v>
      </c>
      <c r="Z96" s="625">
        <f t="shared" si="13"/>
        <v>3.4116331096196868</v>
      </c>
      <c r="AA96" s="625">
        <f t="shared" si="14"/>
        <v>6.2080536912751683</v>
      </c>
      <c r="AB96" s="625">
        <f t="shared" si="15"/>
        <v>50.027964205816552</v>
      </c>
      <c r="AC96" s="625">
        <f t="shared" si="16"/>
        <v>5.6487695749440716</v>
      </c>
      <c r="AD96" s="625">
        <f t="shared" si="17"/>
        <v>6.6834451901565988</v>
      </c>
      <c r="AE96" s="625">
        <f t="shared" si="18"/>
        <v>6.4597315436241614</v>
      </c>
      <c r="AF96" s="625">
        <f t="shared" si="19"/>
        <v>3.9429530201342282</v>
      </c>
      <c r="AG96" s="625">
        <f t="shared" si="20"/>
        <v>10.878076062639822</v>
      </c>
    </row>
    <row r="97" spans="1:33" hidden="1">
      <c r="A97" s="613">
        <v>5740</v>
      </c>
      <c r="B97" s="613" t="s">
        <v>2155</v>
      </c>
      <c r="E97" s="616" t="s">
        <v>2253</v>
      </c>
      <c r="F97" s="616">
        <v>1</v>
      </c>
      <c r="G97" s="616" t="s">
        <v>2251</v>
      </c>
      <c r="H97" s="616">
        <v>1</v>
      </c>
      <c r="I97" s="616" t="s">
        <v>2176</v>
      </c>
      <c r="J97" s="616" t="s">
        <v>2188</v>
      </c>
      <c r="K97" s="616">
        <v>3</v>
      </c>
      <c r="L97" s="616" t="s">
        <v>2202</v>
      </c>
      <c r="M97" s="617" t="s">
        <v>2190</v>
      </c>
      <c r="N97" s="618">
        <v>3924</v>
      </c>
      <c r="O97" s="618">
        <v>250</v>
      </c>
      <c r="P97" s="621" t="s">
        <v>2260</v>
      </c>
      <c r="Q97" s="618">
        <v>592</v>
      </c>
      <c r="R97" s="618">
        <v>2337</v>
      </c>
      <c r="S97" s="618">
        <v>381</v>
      </c>
      <c r="T97" s="618">
        <v>116</v>
      </c>
      <c r="U97" s="618">
        <v>95</v>
      </c>
      <c r="V97" s="618">
        <v>146</v>
      </c>
      <c r="W97" s="618">
        <v>8</v>
      </c>
      <c r="X97" s="625">
        <f t="shared" si="11"/>
        <v>100</v>
      </c>
      <c r="Y97" s="625">
        <f t="shared" si="12"/>
        <v>6.3710499490316002</v>
      </c>
      <c r="Z97" s="625">
        <f t="shared" si="13"/>
        <v>0</v>
      </c>
      <c r="AA97" s="625">
        <f t="shared" si="14"/>
        <v>15.086646279306828</v>
      </c>
      <c r="AB97" s="625">
        <f t="shared" si="15"/>
        <v>59.556574923547402</v>
      </c>
      <c r="AC97" s="625">
        <f t="shared" si="16"/>
        <v>9.7094801223241589</v>
      </c>
      <c r="AD97" s="625">
        <f t="shared" si="17"/>
        <v>2.9561671763506627</v>
      </c>
      <c r="AE97" s="625">
        <f t="shared" si="18"/>
        <v>2.420998980632008</v>
      </c>
      <c r="AF97" s="625">
        <f t="shared" si="19"/>
        <v>3.7206931702344548</v>
      </c>
      <c r="AG97" s="625">
        <f t="shared" si="20"/>
        <v>0.20387359836901123</v>
      </c>
    </row>
    <row r="98" spans="1:33" hidden="1">
      <c r="A98" s="613">
        <v>5741</v>
      </c>
      <c r="B98" s="613" t="s">
        <v>2155</v>
      </c>
      <c r="E98" s="616" t="s">
        <v>2253</v>
      </c>
      <c r="F98" s="616">
        <v>1</v>
      </c>
      <c r="G98" s="616" t="s">
        <v>2251</v>
      </c>
      <c r="H98" s="616">
        <v>1</v>
      </c>
      <c r="I98" s="616" t="s">
        <v>2176</v>
      </c>
      <c r="J98" s="616" t="s">
        <v>2188</v>
      </c>
      <c r="K98" s="616">
        <v>3</v>
      </c>
      <c r="L98" s="616" t="s">
        <v>2203</v>
      </c>
      <c r="M98" s="617" t="s">
        <v>2190</v>
      </c>
      <c r="N98" s="618">
        <v>14212</v>
      </c>
      <c r="O98" s="621" t="s">
        <v>2260</v>
      </c>
      <c r="P98" s="621" t="s">
        <v>2260</v>
      </c>
      <c r="Q98" s="621" t="s">
        <v>2260</v>
      </c>
      <c r="R98" s="618">
        <v>587</v>
      </c>
      <c r="S98" s="618">
        <v>518</v>
      </c>
      <c r="T98" s="621" t="s">
        <v>2260</v>
      </c>
      <c r="U98" s="621" t="s">
        <v>2260</v>
      </c>
      <c r="V98" s="621" t="s">
        <v>2260</v>
      </c>
      <c r="W98" s="618">
        <v>12013</v>
      </c>
      <c r="X98" s="625">
        <f t="shared" si="11"/>
        <v>100</v>
      </c>
      <c r="Y98" s="625">
        <f t="shared" si="12"/>
        <v>0</v>
      </c>
      <c r="Z98" s="625">
        <f t="shared" si="13"/>
        <v>0</v>
      </c>
      <c r="AA98" s="625">
        <f t="shared" si="14"/>
        <v>0</v>
      </c>
      <c r="AB98" s="625">
        <f t="shared" si="15"/>
        <v>4.1303124120461581</v>
      </c>
      <c r="AC98" s="625">
        <f t="shared" si="16"/>
        <v>3.6448072051787226</v>
      </c>
      <c r="AD98" s="625">
        <f t="shared" si="17"/>
        <v>0</v>
      </c>
      <c r="AE98" s="625">
        <f t="shared" si="18"/>
        <v>0</v>
      </c>
      <c r="AF98" s="625">
        <f t="shared" si="19"/>
        <v>0</v>
      </c>
      <c r="AG98" s="625">
        <f t="shared" si="20"/>
        <v>84.5271601463552</v>
      </c>
    </row>
    <row r="99" spans="1:33" hidden="1">
      <c r="A99" s="613">
        <v>5742</v>
      </c>
      <c r="B99" s="613" t="s">
        <v>2155</v>
      </c>
      <c r="E99" s="616" t="s">
        <v>2253</v>
      </c>
      <c r="F99" s="616">
        <v>1</v>
      </c>
      <c r="G99" s="616" t="s">
        <v>2251</v>
      </c>
      <c r="H99" s="616">
        <v>1</v>
      </c>
      <c r="I99" s="616" t="s">
        <v>2176</v>
      </c>
      <c r="J99" s="616" t="s">
        <v>2188</v>
      </c>
      <c r="K99" s="616">
        <v>2</v>
      </c>
      <c r="L99" s="616" t="s">
        <v>2204</v>
      </c>
      <c r="M99" s="617" t="s">
        <v>2190</v>
      </c>
      <c r="N99" s="618">
        <v>32450</v>
      </c>
      <c r="O99" s="618">
        <v>10</v>
      </c>
      <c r="P99" s="621" t="s">
        <v>2260</v>
      </c>
      <c r="Q99" s="618">
        <v>3</v>
      </c>
      <c r="R99" s="618">
        <v>12</v>
      </c>
      <c r="S99" s="621" t="s">
        <v>2260</v>
      </c>
      <c r="T99" s="621" t="s">
        <v>2260</v>
      </c>
      <c r="U99" s="618">
        <v>7</v>
      </c>
      <c r="V99" s="618">
        <v>134</v>
      </c>
      <c r="W99" s="618">
        <v>309</v>
      </c>
      <c r="X99" s="625">
        <f t="shared" si="11"/>
        <v>100</v>
      </c>
      <c r="Y99" s="625">
        <f t="shared" si="12"/>
        <v>3.0816640986132512E-2</v>
      </c>
      <c r="Z99" s="625">
        <f t="shared" si="13"/>
        <v>0</v>
      </c>
      <c r="AA99" s="625">
        <f t="shared" si="14"/>
        <v>9.2449922958397525E-3</v>
      </c>
      <c r="AB99" s="625">
        <f t="shared" si="15"/>
        <v>3.697996918335901E-2</v>
      </c>
      <c r="AC99" s="625">
        <f t="shared" si="16"/>
        <v>0</v>
      </c>
      <c r="AD99" s="625">
        <f t="shared" si="17"/>
        <v>0</v>
      </c>
      <c r="AE99" s="625">
        <f t="shared" si="18"/>
        <v>2.1571648690292759E-2</v>
      </c>
      <c r="AF99" s="625">
        <f t="shared" si="19"/>
        <v>0.41294298921417566</v>
      </c>
      <c r="AG99" s="625">
        <f t="shared" si="20"/>
        <v>0.9522342064714947</v>
      </c>
    </row>
    <row r="100" spans="1:33" hidden="1">
      <c r="A100" s="613">
        <v>5743</v>
      </c>
      <c r="B100" s="613" t="s">
        <v>2155</v>
      </c>
      <c r="E100" s="616" t="s">
        <v>2253</v>
      </c>
      <c r="F100" s="616">
        <v>1</v>
      </c>
      <c r="G100" s="616" t="s">
        <v>2251</v>
      </c>
      <c r="H100" s="616">
        <v>1</v>
      </c>
      <c r="I100" s="616" t="s">
        <v>2176</v>
      </c>
      <c r="J100" s="616" t="s">
        <v>2188</v>
      </c>
      <c r="K100" s="616">
        <v>3</v>
      </c>
      <c r="L100" s="616" t="s">
        <v>2205</v>
      </c>
      <c r="M100" s="617" t="s">
        <v>2190</v>
      </c>
      <c r="N100" s="618">
        <v>27261</v>
      </c>
      <c r="O100" s="621" t="s">
        <v>2260</v>
      </c>
      <c r="P100" s="621" t="s">
        <v>2260</v>
      </c>
      <c r="Q100" s="621" t="s">
        <v>2260</v>
      </c>
      <c r="R100" s="621" t="s">
        <v>2260</v>
      </c>
      <c r="S100" s="621" t="s">
        <v>2260</v>
      </c>
      <c r="T100" s="621" t="s">
        <v>2260</v>
      </c>
      <c r="U100" s="621" t="s">
        <v>2260</v>
      </c>
      <c r="V100" s="621" t="s">
        <v>2260</v>
      </c>
      <c r="W100" s="618">
        <v>309</v>
      </c>
      <c r="X100" s="625">
        <f t="shared" si="11"/>
        <v>100</v>
      </c>
      <c r="Y100" s="625">
        <f t="shared" si="12"/>
        <v>0</v>
      </c>
      <c r="Z100" s="625">
        <f t="shared" si="13"/>
        <v>0</v>
      </c>
      <c r="AA100" s="625">
        <f t="shared" si="14"/>
        <v>0</v>
      </c>
      <c r="AB100" s="625">
        <f t="shared" si="15"/>
        <v>0</v>
      </c>
      <c r="AC100" s="625">
        <f t="shared" si="16"/>
        <v>0</v>
      </c>
      <c r="AD100" s="625">
        <f t="shared" si="17"/>
        <v>0</v>
      </c>
      <c r="AE100" s="625">
        <f t="shared" si="18"/>
        <v>0</v>
      </c>
      <c r="AF100" s="625">
        <f t="shared" si="19"/>
        <v>0</v>
      </c>
      <c r="AG100" s="625">
        <f t="shared" si="20"/>
        <v>1.1334873995818202</v>
      </c>
    </row>
    <row r="101" spans="1:33" hidden="1">
      <c r="A101" s="613">
        <v>5744</v>
      </c>
      <c r="B101" s="613" t="s">
        <v>2155</v>
      </c>
      <c r="E101" s="616" t="s">
        <v>2253</v>
      </c>
      <c r="F101" s="616">
        <v>1</v>
      </c>
      <c r="G101" s="616" t="s">
        <v>2251</v>
      </c>
      <c r="H101" s="616">
        <v>1</v>
      </c>
      <c r="I101" s="616" t="s">
        <v>2176</v>
      </c>
      <c r="J101" s="616" t="s">
        <v>2188</v>
      </c>
      <c r="K101" s="616">
        <v>3</v>
      </c>
      <c r="L101" s="616" t="s">
        <v>2206</v>
      </c>
      <c r="M101" s="617" t="s">
        <v>2190</v>
      </c>
      <c r="N101" s="618">
        <v>5188</v>
      </c>
      <c r="O101" s="618">
        <v>10</v>
      </c>
      <c r="P101" s="621" t="s">
        <v>2260</v>
      </c>
      <c r="Q101" s="618">
        <v>3</v>
      </c>
      <c r="R101" s="618">
        <v>12</v>
      </c>
      <c r="S101" s="621" t="s">
        <v>2260</v>
      </c>
      <c r="T101" s="621" t="s">
        <v>2260</v>
      </c>
      <c r="U101" s="618">
        <v>7</v>
      </c>
      <c r="V101" s="618">
        <v>134</v>
      </c>
      <c r="W101" s="621" t="s">
        <v>2260</v>
      </c>
      <c r="X101" s="625">
        <f t="shared" si="11"/>
        <v>100</v>
      </c>
      <c r="Y101" s="625">
        <f t="shared" si="12"/>
        <v>0.19275250578257519</v>
      </c>
      <c r="Z101" s="625">
        <f t="shared" si="13"/>
        <v>0</v>
      </c>
      <c r="AA101" s="625">
        <f t="shared" si="14"/>
        <v>5.782575173477255E-2</v>
      </c>
      <c r="AB101" s="625">
        <f t="shared" si="15"/>
        <v>0.2313030069390902</v>
      </c>
      <c r="AC101" s="625">
        <f t="shared" si="16"/>
        <v>0</v>
      </c>
      <c r="AD101" s="625">
        <f t="shared" si="17"/>
        <v>0</v>
      </c>
      <c r="AE101" s="625">
        <f t="shared" si="18"/>
        <v>0.13492675404780261</v>
      </c>
      <c r="AF101" s="625">
        <f t="shared" si="19"/>
        <v>2.5828835774865073</v>
      </c>
      <c r="AG101" s="625">
        <f t="shared" si="20"/>
        <v>0</v>
      </c>
    </row>
    <row r="102" spans="1:33" hidden="1">
      <c r="A102" s="613">
        <v>5745</v>
      </c>
      <c r="B102" s="613" t="s">
        <v>2155</v>
      </c>
      <c r="E102" s="616" t="s">
        <v>2253</v>
      </c>
      <c r="F102" s="616">
        <v>1</v>
      </c>
      <c r="G102" s="616" t="s">
        <v>2251</v>
      </c>
      <c r="H102" s="616">
        <v>1</v>
      </c>
      <c r="I102" s="616" t="s">
        <v>2176</v>
      </c>
      <c r="J102" s="616" t="s">
        <v>2188</v>
      </c>
      <c r="K102" s="616">
        <v>2</v>
      </c>
      <c r="L102" s="616" t="s">
        <v>2207</v>
      </c>
      <c r="M102" s="617" t="s">
        <v>2190</v>
      </c>
      <c r="N102" s="618">
        <v>14856</v>
      </c>
      <c r="O102" s="618">
        <v>10</v>
      </c>
      <c r="P102" s="621" t="s">
        <v>2260</v>
      </c>
      <c r="Q102" s="618">
        <v>53</v>
      </c>
      <c r="R102" s="618">
        <v>23</v>
      </c>
      <c r="S102" s="621" t="s">
        <v>2260</v>
      </c>
      <c r="T102" s="621" t="s">
        <v>2260</v>
      </c>
      <c r="U102" s="621" t="s">
        <v>2260</v>
      </c>
      <c r="V102" s="621" t="s">
        <v>2260</v>
      </c>
      <c r="W102" s="618">
        <v>679</v>
      </c>
      <c r="X102" s="625">
        <f t="shared" si="11"/>
        <v>100</v>
      </c>
      <c r="Y102" s="625">
        <f t="shared" si="12"/>
        <v>6.7312870220786206E-2</v>
      </c>
      <c r="Z102" s="625">
        <f t="shared" si="13"/>
        <v>0</v>
      </c>
      <c r="AA102" s="625">
        <f t="shared" si="14"/>
        <v>0.3567582121701669</v>
      </c>
      <c r="AB102" s="625">
        <f t="shared" si="15"/>
        <v>0.15481960150780827</v>
      </c>
      <c r="AC102" s="625">
        <f t="shared" si="16"/>
        <v>0</v>
      </c>
      <c r="AD102" s="625">
        <f t="shared" si="17"/>
        <v>0</v>
      </c>
      <c r="AE102" s="625">
        <f t="shared" si="18"/>
        <v>0</v>
      </c>
      <c r="AF102" s="625">
        <f t="shared" si="19"/>
        <v>0</v>
      </c>
      <c r="AG102" s="625">
        <f t="shared" si="20"/>
        <v>4.5705438879913833</v>
      </c>
    </row>
    <row r="103" spans="1:33" hidden="1">
      <c r="A103" s="613">
        <v>5746</v>
      </c>
      <c r="B103" s="613" t="s">
        <v>2155</v>
      </c>
      <c r="E103" s="616" t="s">
        <v>2253</v>
      </c>
      <c r="F103" s="616">
        <v>1</v>
      </c>
      <c r="G103" s="616" t="s">
        <v>2251</v>
      </c>
      <c r="H103" s="616">
        <v>1</v>
      </c>
      <c r="I103" s="616" t="s">
        <v>2176</v>
      </c>
      <c r="J103" s="616" t="s">
        <v>2188</v>
      </c>
      <c r="K103" s="616">
        <v>3</v>
      </c>
      <c r="L103" s="616" t="s">
        <v>2208</v>
      </c>
      <c r="M103" s="617" t="s">
        <v>2190</v>
      </c>
      <c r="N103" s="618">
        <v>7236</v>
      </c>
      <c r="O103" s="621" t="s">
        <v>2260</v>
      </c>
      <c r="P103" s="621" t="s">
        <v>2260</v>
      </c>
      <c r="Q103" s="621" t="s">
        <v>2260</v>
      </c>
      <c r="R103" s="621" t="s">
        <v>2260</v>
      </c>
      <c r="S103" s="621" t="s">
        <v>2260</v>
      </c>
      <c r="T103" s="621" t="s">
        <v>2260</v>
      </c>
      <c r="U103" s="621" t="s">
        <v>2260</v>
      </c>
      <c r="V103" s="621" t="s">
        <v>2260</v>
      </c>
      <c r="W103" s="618">
        <v>459</v>
      </c>
      <c r="X103" s="625">
        <f t="shared" si="11"/>
        <v>100</v>
      </c>
      <c r="Y103" s="625">
        <f t="shared" si="12"/>
        <v>0</v>
      </c>
      <c r="Z103" s="625">
        <f t="shared" si="13"/>
        <v>0</v>
      </c>
      <c r="AA103" s="625">
        <f t="shared" si="14"/>
        <v>0</v>
      </c>
      <c r="AB103" s="625">
        <f t="shared" si="15"/>
        <v>0</v>
      </c>
      <c r="AC103" s="625">
        <f t="shared" si="16"/>
        <v>0</v>
      </c>
      <c r="AD103" s="625">
        <f t="shared" si="17"/>
        <v>0</v>
      </c>
      <c r="AE103" s="625">
        <f t="shared" si="18"/>
        <v>0</v>
      </c>
      <c r="AF103" s="625">
        <f t="shared" si="19"/>
        <v>0</v>
      </c>
      <c r="AG103" s="625">
        <f t="shared" si="20"/>
        <v>6.3432835820895521</v>
      </c>
    </row>
    <row r="104" spans="1:33" hidden="1">
      <c r="A104" s="613">
        <v>5747</v>
      </c>
      <c r="B104" s="613" t="s">
        <v>2155</v>
      </c>
      <c r="E104" s="616" t="s">
        <v>2253</v>
      </c>
      <c r="F104" s="616">
        <v>1</v>
      </c>
      <c r="G104" s="616" t="s">
        <v>2251</v>
      </c>
      <c r="H104" s="616">
        <v>1</v>
      </c>
      <c r="I104" s="616" t="s">
        <v>2176</v>
      </c>
      <c r="J104" s="616" t="s">
        <v>2188</v>
      </c>
      <c r="K104" s="616">
        <v>3</v>
      </c>
      <c r="L104" s="616" t="s">
        <v>2209</v>
      </c>
      <c r="M104" s="617" t="s">
        <v>2190</v>
      </c>
      <c r="N104" s="618">
        <v>4040</v>
      </c>
      <c r="O104" s="621" t="s">
        <v>2260</v>
      </c>
      <c r="P104" s="621" t="s">
        <v>2260</v>
      </c>
      <c r="Q104" s="621" t="s">
        <v>2260</v>
      </c>
      <c r="R104" s="621" t="s">
        <v>2260</v>
      </c>
      <c r="S104" s="621" t="s">
        <v>2260</v>
      </c>
      <c r="T104" s="621" t="s">
        <v>2260</v>
      </c>
      <c r="U104" s="621" t="s">
        <v>2260</v>
      </c>
      <c r="V104" s="621" t="s">
        <v>2260</v>
      </c>
      <c r="W104" s="618">
        <v>155</v>
      </c>
      <c r="X104" s="625">
        <f t="shared" si="11"/>
        <v>100</v>
      </c>
      <c r="Y104" s="625">
        <f t="shared" si="12"/>
        <v>0</v>
      </c>
      <c r="Z104" s="625">
        <f t="shared" si="13"/>
        <v>0</v>
      </c>
      <c r="AA104" s="625">
        <f t="shared" si="14"/>
        <v>0</v>
      </c>
      <c r="AB104" s="625">
        <f t="shared" si="15"/>
        <v>0</v>
      </c>
      <c r="AC104" s="625">
        <f t="shared" si="16"/>
        <v>0</v>
      </c>
      <c r="AD104" s="625">
        <f t="shared" si="17"/>
        <v>0</v>
      </c>
      <c r="AE104" s="625">
        <f t="shared" si="18"/>
        <v>0</v>
      </c>
      <c r="AF104" s="625">
        <f t="shared" si="19"/>
        <v>0</v>
      </c>
      <c r="AG104" s="625">
        <f t="shared" si="20"/>
        <v>3.8366336633663365</v>
      </c>
    </row>
    <row r="105" spans="1:33" hidden="1">
      <c r="A105" s="613">
        <v>5748</v>
      </c>
      <c r="B105" s="613" t="s">
        <v>2155</v>
      </c>
      <c r="E105" s="616" t="s">
        <v>2253</v>
      </c>
      <c r="F105" s="616">
        <v>1</v>
      </c>
      <c r="G105" s="616" t="s">
        <v>2251</v>
      </c>
      <c r="H105" s="616">
        <v>1</v>
      </c>
      <c r="I105" s="616" t="s">
        <v>2176</v>
      </c>
      <c r="J105" s="616" t="s">
        <v>2188</v>
      </c>
      <c r="K105" s="616">
        <v>3</v>
      </c>
      <c r="L105" s="616" t="s">
        <v>2210</v>
      </c>
      <c r="M105" s="617" t="s">
        <v>2190</v>
      </c>
      <c r="N105" s="618">
        <v>86</v>
      </c>
      <c r="O105" s="618">
        <v>10</v>
      </c>
      <c r="P105" s="621" t="s">
        <v>2260</v>
      </c>
      <c r="Q105" s="618">
        <v>53</v>
      </c>
      <c r="R105" s="618">
        <v>23</v>
      </c>
      <c r="S105" s="621" t="s">
        <v>2260</v>
      </c>
      <c r="T105" s="621" t="s">
        <v>2260</v>
      </c>
      <c r="U105" s="621" t="s">
        <v>2260</v>
      </c>
      <c r="V105" s="621" t="s">
        <v>2260</v>
      </c>
      <c r="W105" s="621" t="s">
        <v>2260</v>
      </c>
      <c r="X105" s="625">
        <f t="shared" si="11"/>
        <v>100</v>
      </c>
      <c r="Y105" s="625">
        <f t="shared" si="12"/>
        <v>11.627906976744185</v>
      </c>
      <c r="Z105" s="625">
        <f t="shared" si="13"/>
        <v>0</v>
      </c>
      <c r="AA105" s="625">
        <f t="shared" si="14"/>
        <v>61.627906976744185</v>
      </c>
      <c r="AB105" s="625">
        <f t="shared" si="15"/>
        <v>26.744186046511626</v>
      </c>
      <c r="AC105" s="625">
        <f t="shared" si="16"/>
        <v>0</v>
      </c>
      <c r="AD105" s="625">
        <f t="shared" si="17"/>
        <v>0</v>
      </c>
      <c r="AE105" s="625">
        <f t="shared" si="18"/>
        <v>0</v>
      </c>
      <c r="AF105" s="625">
        <f t="shared" si="19"/>
        <v>0</v>
      </c>
      <c r="AG105" s="625">
        <f t="shared" si="20"/>
        <v>0</v>
      </c>
    </row>
    <row r="106" spans="1:33" hidden="1">
      <c r="A106" s="613">
        <v>5749</v>
      </c>
      <c r="B106" s="613" t="s">
        <v>2155</v>
      </c>
      <c r="E106" s="616" t="s">
        <v>2253</v>
      </c>
      <c r="F106" s="616">
        <v>1</v>
      </c>
      <c r="G106" s="616" t="s">
        <v>2251</v>
      </c>
      <c r="H106" s="616">
        <v>1</v>
      </c>
      <c r="I106" s="616" t="s">
        <v>2176</v>
      </c>
      <c r="J106" s="616" t="s">
        <v>2188</v>
      </c>
      <c r="K106" s="616">
        <v>3</v>
      </c>
      <c r="L106" s="616" t="s">
        <v>2211</v>
      </c>
      <c r="M106" s="617" t="s">
        <v>2190</v>
      </c>
      <c r="N106" s="618">
        <v>3494</v>
      </c>
      <c r="O106" s="621" t="s">
        <v>2260</v>
      </c>
      <c r="P106" s="621" t="s">
        <v>2260</v>
      </c>
      <c r="Q106" s="621" t="s">
        <v>2260</v>
      </c>
      <c r="R106" s="621" t="s">
        <v>2260</v>
      </c>
      <c r="S106" s="621" t="s">
        <v>2260</v>
      </c>
      <c r="T106" s="621" t="s">
        <v>2260</v>
      </c>
      <c r="U106" s="621" t="s">
        <v>2260</v>
      </c>
      <c r="V106" s="621" t="s">
        <v>2260</v>
      </c>
      <c r="W106" s="618">
        <v>66</v>
      </c>
      <c r="X106" s="625">
        <f t="shared" si="11"/>
        <v>100</v>
      </c>
      <c r="Y106" s="625">
        <f t="shared" si="12"/>
        <v>0</v>
      </c>
      <c r="Z106" s="625">
        <f t="shared" si="13"/>
        <v>0</v>
      </c>
      <c r="AA106" s="625">
        <f t="shared" si="14"/>
        <v>0</v>
      </c>
      <c r="AB106" s="625">
        <f t="shared" si="15"/>
        <v>0</v>
      </c>
      <c r="AC106" s="625">
        <f t="shared" si="16"/>
        <v>0</v>
      </c>
      <c r="AD106" s="625">
        <f t="shared" si="17"/>
        <v>0</v>
      </c>
      <c r="AE106" s="625">
        <f t="shared" si="18"/>
        <v>0</v>
      </c>
      <c r="AF106" s="625">
        <f t="shared" si="19"/>
        <v>0</v>
      </c>
      <c r="AG106" s="625">
        <f t="shared" si="20"/>
        <v>1.8889524899828276</v>
      </c>
    </row>
    <row r="107" spans="1:33" hidden="1">
      <c r="A107" s="613">
        <v>5750</v>
      </c>
      <c r="B107" s="613" t="s">
        <v>2155</v>
      </c>
      <c r="E107" s="616" t="s">
        <v>2253</v>
      </c>
      <c r="F107" s="616">
        <v>1</v>
      </c>
      <c r="G107" s="616" t="s">
        <v>2251</v>
      </c>
      <c r="H107" s="616">
        <v>1</v>
      </c>
      <c r="I107" s="616" t="s">
        <v>2176</v>
      </c>
      <c r="J107" s="616" t="s">
        <v>2188</v>
      </c>
      <c r="K107" s="616">
        <v>2</v>
      </c>
      <c r="L107" s="616" t="s">
        <v>2212</v>
      </c>
      <c r="M107" s="617" t="s">
        <v>2190</v>
      </c>
      <c r="N107" s="618">
        <v>6789</v>
      </c>
      <c r="O107" s="618">
        <v>832</v>
      </c>
      <c r="P107" s="618">
        <v>9</v>
      </c>
      <c r="Q107" s="618">
        <v>1140</v>
      </c>
      <c r="R107" s="618">
        <v>1064</v>
      </c>
      <c r="S107" s="618">
        <v>17</v>
      </c>
      <c r="T107" s="618">
        <v>30</v>
      </c>
      <c r="U107" s="618">
        <v>240</v>
      </c>
      <c r="V107" s="618">
        <v>3170</v>
      </c>
      <c r="W107" s="618">
        <v>220</v>
      </c>
      <c r="X107" s="625">
        <f t="shared" si="11"/>
        <v>100</v>
      </c>
      <c r="Y107" s="625">
        <f t="shared" si="12"/>
        <v>12.25511857416409</v>
      </c>
      <c r="Z107" s="625">
        <f t="shared" si="13"/>
        <v>0.13256738842244808</v>
      </c>
      <c r="AA107" s="625">
        <f t="shared" si="14"/>
        <v>16.791869200176755</v>
      </c>
      <c r="AB107" s="625">
        <f t="shared" si="15"/>
        <v>15.672411253498305</v>
      </c>
      <c r="AC107" s="625">
        <f t="shared" si="16"/>
        <v>0.25040506702017973</v>
      </c>
      <c r="AD107" s="625">
        <f t="shared" si="17"/>
        <v>0.44189129474149363</v>
      </c>
      <c r="AE107" s="625">
        <f t="shared" si="18"/>
        <v>3.5351303579319491</v>
      </c>
      <c r="AF107" s="625">
        <f t="shared" si="19"/>
        <v>46.693180144351153</v>
      </c>
      <c r="AG107" s="625">
        <f t="shared" si="20"/>
        <v>3.2405361614376198</v>
      </c>
    </row>
    <row r="108" spans="1:33" hidden="1">
      <c r="A108" s="613">
        <v>5751</v>
      </c>
      <c r="B108" s="613" t="s">
        <v>2155</v>
      </c>
      <c r="E108" s="616" t="s">
        <v>2253</v>
      </c>
      <c r="F108" s="616">
        <v>1</v>
      </c>
      <c r="G108" s="616" t="s">
        <v>2251</v>
      </c>
      <c r="H108" s="616">
        <v>1</v>
      </c>
      <c r="I108" s="616" t="s">
        <v>2176</v>
      </c>
      <c r="J108" s="616" t="s">
        <v>2188</v>
      </c>
      <c r="K108" s="616">
        <v>3</v>
      </c>
      <c r="L108" s="616" t="s">
        <v>2213</v>
      </c>
      <c r="M108" s="617" t="s">
        <v>2190</v>
      </c>
      <c r="N108" s="618">
        <v>1740</v>
      </c>
      <c r="O108" s="618">
        <v>504</v>
      </c>
      <c r="P108" s="621" t="s">
        <v>2260</v>
      </c>
      <c r="Q108" s="621" t="s">
        <v>2260</v>
      </c>
      <c r="R108" s="621" t="s">
        <v>2260</v>
      </c>
      <c r="S108" s="621" t="s">
        <v>2260</v>
      </c>
      <c r="T108" s="621" t="s">
        <v>2260</v>
      </c>
      <c r="U108" s="621" t="s">
        <v>2260</v>
      </c>
      <c r="V108" s="618">
        <v>1236</v>
      </c>
      <c r="W108" s="621" t="s">
        <v>2260</v>
      </c>
      <c r="X108" s="625">
        <f t="shared" si="11"/>
        <v>100</v>
      </c>
      <c r="Y108" s="625">
        <f t="shared" si="12"/>
        <v>28.965517241379313</v>
      </c>
      <c r="Z108" s="625">
        <f t="shared" si="13"/>
        <v>0</v>
      </c>
      <c r="AA108" s="625">
        <f t="shared" si="14"/>
        <v>0</v>
      </c>
      <c r="AB108" s="625">
        <f t="shared" si="15"/>
        <v>0</v>
      </c>
      <c r="AC108" s="625">
        <f t="shared" si="16"/>
        <v>0</v>
      </c>
      <c r="AD108" s="625">
        <f t="shared" si="17"/>
        <v>0</v>
      </c>
      <c r="AE108" s="625">
        <f t="shared" si="18"/>
        <v>0</v>
      </c>
      <c r="AF108" s="625">
        <f t="shared" si="19"/>
        <v>71.034482758620683</v>
      </c>
      <c r="AG108" s="625">
        <f t="shared" si="20"/>
        <v>0</v>
      </c>
    </row>
    <row r="109" spans="1:33" hidden="1">
      <c r="A109" s="613">
        <v>5752</v>
      </c>
      <c r="B109" s="613" t="s">
        <v>2155</v>
      </c>
      <c r="E109" s="616" t="s">
        <v>2253</v>
      </c>
      <c r="F109" s="616">
        <v>1</v>
      </c>
      <c r="G109" s="616" t="s">
        <v>2251</v>
      </c>
      <c r="H109" s="616">
        <v>1</v>
      </c>
      <c r="I109" s="616" t="s">
        <v>2176</v>
      </c>
      <c r="J109" s="616" t="s">
        <v>2188</v>
      </c>
      <c r="K109" s="616">
        <v>3</v>
      </c>
      <c r="L109" s="616" t="s">
        <v>2214</v>
      </c>
      <c r="M109" s="617" t="s">
        <v>2190</v>
      </c>
      <c r="N109" s="618">
        <v>542</v>
      </c>
      <c r="O109" s="618">
        <v>178</v>
      </c>
      <c r="P109" s="621" t="s">
        <v>2260</v>
      </c>
      <c r="Q109" s="618">
        <v>90</v>
      </c>
      <c r="R109" s="618">
        <v>32</v>
      </c>
      <c r="S109" s="621" t="s">
        <v>2260</v>
      </c>
      <c r="T109" s="618">
        <v>24</v>
      </c>
      <c r="U109" s="621" t="s">
        <v>2260</v>
      </c>
      <c r="V109" s="618">
        <v>218</v>
      </c>
      <c r="W109" s="621" t="s">
        <v>2260</v>
      </c>
      <c r="X109" s="625">
        <f t="shared" si="11"/>
        <v>100</v>
      </c>
      <c r="Y109" s="625">
        <f t="shared" si="12"/>
        <v>32.841328413284131</v>
      </c>
      <c r="Z109" s="625">
        <f t="shared" si="13"/>
        <v>0</v>
      </c>
      <c r="AA109" s="625">
        <f t="shared" si="14"/>
        <v>16.605166051660518</v>
      </c>
      <c r="AB109" s="625">
        <f t="shared" si="15"/>
        <v>5.9040590405904059</v>
      </c>
      <c r="AC109" s="625">
        <f t="shared" si="16"/>
        <v>0</v>
      </c>
      <c r="AD109" s="625">
        <f t="shared" si="17"/>
        <v>4.428044280442804</v>
      </c>
      <c r="AE109" s="625">
        <f t="shared" si="18"/>
        <v>0</v>
      </c>
      <c r="AF109" s="625">
        <f t="shared" si="19"/>
        <v>40.221402214022142</v>
      </c>
      <c r="AG109" s="625">
        <f t="shared" si="20"/>
        <v>0</v>
      </c>
    </row>
    <row r="110" spans="1:33" hidden="1">
      <c r="A110" s="613">
        <v>5753</v>
      </c>
      <c r="B110" s="613" t="s">
        <v>2155</v>
      </c>
      <c r="E110" s="616" t="s">
        <v>2253</v>
      </c>
      <c r="F110" s="616">
        <v>1</v>
      </c>
      <c r="G110" s="616" t="s">
        <v>2251</v>
      </c>
      <c r="H110" s="616">
        <v>1</v>
      </c>
      <c r="I110" s="616" t="s">
        <v>2176</v>
      </c>
      <c r="J110" s="616" t="s">
        <v>2188</v>
      </c>
      <c r="K110" s="616">
        <v>3</v>
      </c>
      <c r="L110" s="616" t="s">
        <v>2215</v>
      </c>
      <c r="M110" s="617" t="s">
        <v>2190</v>
      </c>
      <c r="N110" s="618">
        <v>117</v>
      </c>
      <c r="O110" s="621" t="s">
        <v>2260</v>
      </c>
      <c r="P110" s="621" t="s">
        <v>2260</v>
      </c>
      <c r="Q110" s="618">
        <v>46</v>
      </c>
      <c r="R110" s="618">
        <v>18</v>
      </c>
      <c r="S110" s="621" t="s">
        <v>2260</v>
      </c>
      <c r="T110" s="621" t="s">
        <v>2260</v>
      </c>
      <c r="U110" s="621" t="s">
        <v>2260</v>
      </c>
      <c r="V110" s="618">
        <v>48</v>
      </c>
      <c r="W110" s="618">
        <v>5</v>
      </c>
      <c r="X110" s="625">
        <f t="shared" si="11"/>
        <v>100</v>
      </c>
      <c r="Y110" s="625">
        <f t="shared" si="12"/>
        <v>0</v>
      </c>
      <c r="Z110" s="625">
        <f t="shared" si="13"/>
        <v>0</v>
      </c>
      <c r="AA110" s="625">
        <f t="shared" si="14"/>
        <v>39.316239316239319</v>
      </c>
      <c r="AB110" s="625">
        <f t="shared" si="15"/>
        <v>15.384615384615385</v>
      </c>
      <c r="AC110" s="625">
        <f t="shared" si="16"/>
        <v>0</v>
      </c>
      <c r="AD110" s="625">
        <f t="shared" si="17"/>
        <v>0</v>
      </c>
      <c r="AE110" s="625">
        <f t="shared" si="18"/>
        <v>0</v>
      </c>
      <c r="AF110" s="625">
        <f t="shared" si="19"/>
        <v>41.025641025641022</v>
      </c>
      <c r="AG110" s="625">
        <f t="shared" si="20"/>
        <v>4.2735042735042734</v>
      </c>
    </row>
    <row r="111" spans="1:33" hidden="1">
      <c r="A111" s="613">
        <v>5754</v>
      </c>
      <c r="B111" s="613" t="s">
        <v>2155</v>
      </c>
      <c r="E111" s="616" t="s">
        <v>2253</v>
      </c>
      <c r="F111" s="616">
        <v>1</v>
      </c>
      <c r="G111" s="616" t="s">
        <v>2251</v>
      </c>
      <c r="H111" s="616">
        <v>1</v>
      </c>
      <c r="I111" s="616" t="s">
        <v>2176</v>
      </c>
      <c r="J111" s="616" t="s">
        <v>2188</v>
      </c>
      <c r="K111" s="616">
        <v>3</v>
      </c>
      <c r="L111" s="616" t="s">
        <v>2216</v>
      </c>
      <c r="M111" s="617" t="s">
        <v>2190</v>
      </c>
      <c r="N111" s="618">
        <v>1756</v>
      </c>
      <c r="O111" s="618">
        <v>67</v>
      </c>
      <c r="P111" s="618">
        <v>9</v>
      </c>
      <c r="Q111" s="618">
        <v>350</v>
      </c>
      <c r="R111" s="618">
        <v>329</v>
      </c>
      <c r="S111" s="618">
        <v>1</v>
      </c>
      <c r="T111" s="618">
        <v>3</v>
      </c>
      <c r="U111" s="618">
        <v>52</v>
      </c>
      <c r="V111" s="618">
        <v>858</v>
      </c>
      <c r="W111" s="618">
        <v>87</v>
      </c>
      <c r="X111" s="625">
        <f t="shared" si="11"/>
        <v>100</v>
      </c>
      <c r="Y111" s="625">
        <f t="shared" si="12"/>
        <v>3.8154897494305238</v>
      </c>
      <c r="Z111" s="625">
        <f t="shared" si="13"/>
        <v>0.51252847380410027</v>
      </c>
      <c r="AA111" s="625">
        <f t="shared" si="14"/>
        <v>19.931662870159453</v>
      </c>
      <c r="AB111" s="625">
        <f t="shared" si="15"/>
        <v>18.735763097949885</v>
      </c>
      <c r="AC111" s="625">
        <f t="shared" si="16"/>
        <v>5.6947608200455579E-2</v>
      </c>
      <c r="AD111" s="625">
        <f t="shared" si="17"/>
        <v>0.17084282460136674</v>
      </c>
      <c r="AE111" s="625">
        <f t="shared" si="18"/>
        <v>2.9612756264236904</v>
      </c>
      <c r="AF111" s="625">
        <f t="shared" si="19"/>
        <v>48.861047835990888</v>
      </c>
      <c r="AG111" s="625">
        <f t="shared" si="20"/>
        <v>4.9544419134396351</v>
      </c>
    </row>
    <row r="112" spans="1:33" hidden="1">
      <c r="A112" s="613">
        <v>5755</v>
      </c>
      <c r="B112" s="613" t="s">
        <v>2155</v>
      </c>
      <c r="E112" s="616" t="s">
        <v>2253</v>
      </c>
      <c r="F112" s="616">
        <v>1</v>
      </c>
      <c r="G112" s="616" t="s">
        <v>2251</v>
      </c>
      <c r="H112" s="616">
        <v>1</v>
      </c>
      <c r="I112" s="616" t="s">
        <v>2176</v>
      </c>
      <c r="J112" s="616" t="s">
        <v>2188</v>
      </c>
      <c r="K112" s="616">
        <v>3</v>
      </c>
      <c r="L112" s="616" t="s">
        <v>2217</v>
      </c>
      <c r="M112" s="617" t="s">
        <v>2190</v>
      </c>
      <c r="N112" s="618">
        <v>2234</v>
      </c>
      <c r="O112" s="618">
        <v>83</v>
      </c>
      <c r="P112" s="621" t="s">
        <v>2260</v>
      </c>
      <c r="Q112" s="618">
        <v>426</v>
      </c>
      <c r="R112" s="618">
        <v>671</v>
      </c>
      <c r="S112" s="618">
        <v>10</v>
      </c>
      <c r="T112" s="618">
        <v>3</v>
      </c>
      <c r="U112" s="618">
        <v>182</v>
      </c>
      <c r="V112" s="618">
        <v>798</v>
      </c>
      <c r="W112" s="618">
        <v>60</v>
      </c>
      <c r="X112" s="625">
        <f t="shared" si="11"/>
        <v>100</v>
      </c>
      <c r="Y112" s="625">
        <f t="shared" si="12"/>
        <v>3.7153088630259621</v>
      </c>
      <c r="Z112" s="625">
        <f t="shared" si="13"/>
        <v>0</v>
      </c>
      <c r="AA112" s="625">
        <f t="shared" si="14"/>
        <v>19.068934646374217</v>
      </c>
      <c r="AB112" s="625">
        <f t="shared" si="15"/>
        <v>30.035810205908685</v>
      </c>
      <c r="AC112" s="625">
        <f t="shared" si="16"/>
        <v>0.44762757385854968</v>
      </c>
      <c r="AD112" s="625">
        <f t="shared" si="17"/>
        <v>0.13428827215756492</v>
      </c>
      <c r="AE112" s="625">
        <f t="shared" si="18"/>
        <v>8.1468218442256042</v>
      </c>
      <c r="AF112" s="625">
        <f t="shared" si="19"/>
        <v>35.720680393912261</v>
      </c>
      <c r="AG112" s="625">
        <f t="shared" si="20"/>
        <v>2.6857654431512978</v>
      </c>
    </row>
    <row r="113" spans="1:33" hidden="1">
      <c r="A113" s="613">
        <v>5756</v>
      </c>
      <c r="B113" s="613" t="s">
        <v>2155</v>
      </c>
      <c r="E113" s="616" t="s">
        <v>2253</v>
      </c>
      <c r="F113" s="616">
        <v>1</v>
      </c>
      <c r="G113" s="616" t="s">
        <v>2251</v>
      </c>
      <c r="H113" s="616">
        <v>1</v>
      </c>
      <c r="I113" s="616" t="s">
        <v>2176</v>
      </c>
      <c r="J113" s="616" t="s">
        <v>2188</v>
      </c>
      <c r="K113" s="616">
        <v>3</v>
      </c>
      <c r="L113" s="616" t="s">
        <v>2218</v>
      </c>
      <c r="M113" s="617" t="s">
        <v>2190</v>
      </c>
      <c r="N113" s="618">
        <v>400</v>
      </c>
      <c r="O113" s="621" t="s">
        <v>2260</v>
      </c>
      <c r="P113" s="621" t="s">
        <v>2260</v>
      </c>
      <c r="Q113" s="618">
        <v>226</v>
      </c>
      <c r="R113" s="618">
        <v>13</v>
      </c>
      <c r="S113" s="618">
        <v>6</v>
      </c>
      <c r="T113" s="621" t="s">
        <v>2260</v>
      </c>
      <c r="U113" s="618">
        <v>6</v>
      </c>
      <c r="V113" s="618">
        <v>13</v>
      </c>
      <c r="W113" s="618">
        <v>68</v>
      </c>
      <c r="X113" s="625">
        <f t="shared" si="11"/>
        <v>100</v>
      </c>
      <c r="Y113" s="625">
        <f t="shared" si="12"/>
        <v>0</v>
      </c>
      <c r="Z113" s="625">
        <f t="shared" si="13"/>
        <v>0</v>
      </c>
      <c r="AA113" s="625">
        <f t="shared" si="14"/>
        <v>56.499999999999993</v>
      </c>
      <c r="AB113" s="625">
        <f t="shared" si="15"/>
        <v>3.25</v>
      </c>
      <c r="AC113" s="625">
        <f t="shared" si="16"/>
        <v>1.5</v>
      </c>
      <c r="AD113" s="625">
        <f t="shared" si="17"/>
        <v>0</v>
      </c>
      <c r="AE113" s="625">
        <f t="shared" si="18"/>
        <v>1.5</v>
      </c>
      <c r="AF113" s="625">
        <f t="shared" si="19"/>
        <v>3.25</v>
      </c>
      <c r="AG113" s="625">
        <f t="shared" si="20"/>
        <v>17</v>
      </c>
    </row>
    <row r="114" spans="1:33" hidden="1">
      <c r="A114" s="613">
        <v>5757</v>
      </c>
      <c r="B114" s="613" t="s">
        <v>2155</v>
      </c>
      <c r="E114" s="616" t="s">
        <v>2253</v>
      </c>
      <c r="F114" s="616">
        <v>1</v>
      </c>
      <c r="G114" s="616" t="s">
        <v>2251</v>
      </c>
      <c r="H114" s="616">
        <v>1</v>
      </c>
      <c r="I114" s="616" t="s">
        <v>2176</v>
      </c>
      <c r="J114" s="616" t="s">
        <v>2188</v>
      </c>
      <c r="K114" s="616">
        <v>2</v>
      </c>
      <c r="L114" s="616" t="s">
        <v>2219</v>
      </c>
      <c r="M114" s="617" t="s">
        <v>2190</v>
      </c>
      <c r="N114" s="618">
        <v>11915</v>
      </c>
      <c r="O114" s="618">
        <v>1068</v>
      </c>
      <c r="P114" s="618">
        <v>27</v>
      </c>
      <c r="Q114" s="618">
        <v>3282</v>
      </c>
      <c r="R114" s="618">
        <v>1088</v>
      </c>
      <c r="S114" s="621" t="s">
        <v>2260</v>
      </c>
      <c r="T114" s="618">
        <v>1598</v>
      </c>
      <c r="U114" s="618">
        <v>231</v>
      </c>
      <c r="V114" s="618">
        <v>1966</v>
      </c>
      <c r="W114" s="618">
        <v>2655</v>
      </c>
      <c r="X114" s="625">
        <f t="shared" si="11"/>
        <v>100</v>
      </c>
      <c r="Y114" s="625">
        <f t="shared" si="12"/>
        <v>8.9634913973982382</v>
      </c>
      <c r="Z114" s="625">
        <f t="shared" si="13"/>
        <v>0.22660511959714646</v>
      </c>
      <c r="AA114" s="625">
        <f t="shared" si="14"/>
        <v>27.545111204364247</v>
      </c>
      <c r="AB114" s="625">
        <f t="shared" si="15"/>
        <v>9.1313470415442719</v>
      </c>
      <c r="AC114" s="625">
        <f t="shared" si="16"/>
        <v>0</v>
      </c>
      <c r="AD114" s="625">
        <f t="shared" si="17"/>
        <v>13.411665967268149</v>
      </c>
      <c r="AE114" s="625">
        <f t="shared" si="18"/>
        <v>1.9387326898866974</v>
      </c>
      <c r="AF114" s="625">
        <f t="shared" si="19"/>
        <v>16.500209819555185</v>
      </c>
      <c r="AG114" s="625">
        <f t="shared" si="20"/>
        <v>22.282836760386068</v>
      </c>
    </row>
    <row r="115" spans="1:33" hidden="1">
      <c r="A115" s="613">
        <v>5758</v>
      </c>
      <c r="B115" s="613" t="s">
        <v>2155</v>
      </c>
      <c r="E115" s="616" t="s">
        <v>2253</v>
      </c>
      <c r="F115" s="616">
        <v>1</v>
      </c>
      <c r="G115" s="616" t="s">
        <v>2251</v>
      </c>
      <c r="H115" s="616">
        <v>1</v>
      </c>
      <c r="I115" s="616" t="s">
        <v>2176</v>
      </c>
      <c r="J115" s="616" t="s">
        <v>2188</v>
      </c>
      <c r="K115" s="616">
        <v>3</v>
      </c>
      <c r="L115" s="616" t="s">
        <v>2220</v>
      </c>
      <c r="M115" s="617" t="s">
        <v>2190</v>
      </c>
      <c r="N115" s="621" t="s">
        <v>2260</v>
      </c>
      <c r="O115" s="621" t="s">
        <v>2260</v>
      </c>
      <c r="P115" s="621" t="s">
        <v>2260</v>
      </c>
      <c r="Q115" s="621" t="s">
        <v>2260</v>
      </c>
      <c r="R115" s="621" t="s">
        <v>2260</v>
      </c>
      <c r="S115" s="621" t="s">
        <v>2260</v>
      </c>
      <c r="T115" s="621" t="s">
        <v>2260</v>
      </c>
      <c r="U115" s="621" t="s">
        <v>2260</v>
      </c>
      <c r="V115" s="621" t="s">
        <v>2260</v>
      </c>
      <c r="W115" s="621" t="s">
        <v>2260</v>
      </c>
      <c r="X115" s="625" t="e">
        <f t="shared" si="11"/>
        <v>#DIV/0!</v>
      </c>
      <c r="Y115" s="625" t="e">
        <f t="shared" si="12"/>
        <v>#DIV/0!</v>
      </c>
      <c r="Z115" s="625" t="e">
        <f t="shared" si="13"/>
        <v>#DIV/0!</v>
      </c>
      <c r="AA115" s="625" t="e">
        <f t="shared" si="14"/>
        <v>#DIV/0!</v>
      </c>
      <c r="AB115" s="625" t="e">
        <f t="shared" si="15"/>
        <v>#DIV/0!</v>
      </c>
      <c r="AC115" s="625" t="e">
        <f t="shared" si="16"/>
        <v>#DIV/0!</v>
      </c>
      <c r="AD115" s="625" t="e">
        <f t="shared" si="17"/>
        <v>#DIV/0!</v>
      </c>
      <c r="AE115" s="625" t="e">
        <f t="shared" si="18"/>
        <v>#DIV/0!</v>
      </c>
      <c r="AF115" s="625" t="e">
        <f t="shared" si="19"/>
        <v>#DIV/0!</v>
      </c>
      <c r="AG115" s="625" t="e">
        <f t="shared" si="20"/>
        <v>#DIV/0!</v>
      </c>
    </row>
    <row r="116" spans="1:33" hidden="1">
      <c r="A116" s="613">
        <v>5759</v>
      </c>
      <c r="B116" s="613" t="s">
        <v>2155</v>
      </c>
      <c r="E116" s="616" t="s">
        <v>2253</v>
      </c>
      <c r="F116" s="616">
        <v>1</v>
      </c>
      <c r="G116" s="616" t="s">
        <v>2251</v>
      </c>
      <c r="H116" s="616">
        <v>1</v>
      </c>
      <c r="I116" s="616" t="s">
        <v>2176</v>
      </c>
      <c r="J116" s="616" t="s">
        <v>2188</v>
      </c>
      <c r="K116" s="616">
        <v>3</v>
      </c>
      <c r="L116" s="616" t="s">
        <v>2221</v>
      </c>
      <c r="M116" s="617" t="s">
        <v>2190</v>
      </c>
      <c r="N116" s="618">
        <v>6191</v>
      </c>
      <c r="O116" s="618">
        <v>577</v>
      </c>
      <c r="P116" s="618">
        <v>27</v>
      </c>
      <c r="Q116" s="618">
        <v>1493</v>
      </c>
      <c r="R116" s="618">
        <v>575</v>
      </c>
      <c r="S116" s="621" t="s">
        <v>2260</v>
      </c>
      <c r="T116" s="618">
        <v>660</v>
      </c>
      <c r="U116" s="618">
        <v>31</v>
      </c>
      <c r="V116" s="618">
        <v>1196</v>
      </c>
      <c r="W116" s="618">
        <v>1632</v>
      </c>
      <c r="X116" s="625">
        <f t="shared" si="11"/>
        <v>100</v>
      </c>
      <c r="Y116" s="625">
        <f t="shared" si="12"/>
        <v>9.3199806170247133</v>
      </c>
      <c r="Z116" s="625">
        <f t="shared" si="13"/>
        <v>0.43611694395089645</v>
      </c>
      <c r="AA116" s="625">
        <f t="shared" si="14"/>
        <v>24.115651752544014</v>
      </c>
      <c r="AB116" s="625">
        <f t="shared" si="15"/>
        <v>9.2876756582135354</v>
      </c>
      <c r="AC116" s="625">
        <f t="shared" si="16"/>
        <v>0</v>
      </c>
      <c r="AD116" s="625">
        <f t="shared" si="17"/>
        <v>10.66063640768858</v>
      </c>
      <c r="AE116" s="625">
        <f t="shared" si="18"/>
        <v>0.50072686157325152</v>
      </c>
      <c r="AF116" s="625">
        <f t="shared" si="19"/>
        <v>19.318365369084152</v>
      </c>
      <c r="AG116" s="625">
        <f t="shared" si="20"/>
        <v>26.360846389920855</v>
      </c>
    </row>
    <row r="117" spans="1:33" hidden="1">
      <c r="A117" s="613">
        <v>5760</v>
      </c>
      <c r="B117" s="613" t="s">
        <v>2155</v>
      </c>
      <c r="E117" s="616" t="s">
        <v>2253</v>
      </c>
      <c r="F117" s="616">
        <v>1</v>
      </c>
      <c r="G117" s="616" t="s">
        <v>2251</v>
      </c>
      <c r="H117" s="616">
        <v>1</v>
      </c>
      <c r="I117" s="616" t="s">
        <v>2176</v>
      </c>
      <c r="J117" s="616" t="s">
        <v>2188</v>
      </c>
      <c r="K117" s="616">
        <v>3</v>
      </c>
      <c r="L117" s="616" t="s">
        <v>2222</v>
      </c>
      <c r="M117" s="617" t="s">
        <v>2190</v>
      </c>
      <c r="N117" s="618">
        <v>2275</v>
      </c>
      <c r="O117" s="618">
        <v>117</v>
      </c>
      <c r="P117" s="621" t="s">
        <v>2260</v>
      </c>
      <c r="Q117" s="618">
        <v>977</v>
      </c>
      <c r="R117" s="618">
        <v>32</v>
      </c>
      <c r="S117" s="621" t="s">
        <v>2260</v>
      </c>
      <c r="T117" s="618">
        <v>676</v>
      </c>
      <c r="U117" s="621" t="s">
        <v>2260</v>
      </c>
      <c r="V117" s="618">
        <v>349</v>
      </c>
      <c r="W117" s="618">
        <v>123</v>
      </c>
      <c r="X117" s="625">
        <f t="shared" si="11"/>
        <v>100</v>
      </c>
      <c r="Y117" s="625">
        <f t="shared" si="12"/>
        <v>5.1428571428571423</v>
      </c>
      <c r="Z117" s="625">
        <f t="shared" si="13"/>
        <v>0</v>
      </c>
      <c r="AA117" s="625">
        <f t="shared" si="14"/>
        <v>42.945054945054942</v>
      </c>
      <c r="AB117" s="625">
        <f t="shared" si="15"/>
        <v>1.4065934065934065</v>
      </c>
      <c r="AC117" s="625">
        <f t="shared" si="16"/>
        <v>0</v>
      </c>
      <c r="AD117" s="625">
        <f t="shared" si="17"/>
        <v>29.714285714285715</v>
      </c>
      <c r="AE117" s="625">
        <f t="shared" si="18"/>
        <v>0</v>
      </c>
      <c r="AF117" s="625">
        <f t="shared" si="19"/>
        <v>15.340659340659341</v>
      </c>
      <c r="AG117" s="625">
        <f t="shared" si="20"/>
        <v>5.4065934065934069</v>
      </c>
    </row>
    <row r="118" spans="1:33" hidden="1">
      <c r="A118" s="613">
        <v>5761</v>
      </c>
      <c r="B118" s="613" t="s">
        <v>2155</v>
      </c>
      <c r="E118" s="616" t="s">
        <v>2253</v>
      </c>
      <c r="F118" s="616">
        <v>1</v>
      </c>
      <c r="G118" s="616" t="s">
        <v>2251</v>
      </c>
      <c r="H118" s="616">
        <v>1</v>
      </c>
      <c r="I118" s="616" t="s">
        <v>2176</v>
      </c>
      <c r="J118" s="616" t="s">
        <v>2188</v>
      </c>
      <c r="K118" s="616">
        <v>3</v>
      </c>
      <c r="L118" s="616" t="s">
        <v>2223</v>
      </c>
      <c r="M118" s="617" t="s">
        <v>2190</v>
      </c>
      <c r="N118" s="618">
        <v>609</v>
      </c>
      <c r="O118" s="621" t="s">
        <v>2260</v>
      </c>
      <c r="P118" s="621" t="s">
        <v>2260</v>
      </c>
      <c r="Q118" s="618">
        <v>160</v>
      </c>
      <c r="R118" s="618">
        <v>122</v>
      </c>
      <c r="S118" s="621" t="s">
        <v>2260</v>
      </c>
      <c r="T118" s="621" t="s">
        <v>2260</v>
      </c>
      <c r="U118" s="618">
        <v>122</v>
      </c>
      <c r="V118" s="618">
        <v>182</v>
      </c>
      <c r="W118" s="618">
        <v>24</v>
      </c>
      <c r="X118" s="625">
        <f t="shared" si="11"/>
        <v>100</v>
      </c>
      <c r="Y118" s="625">
        <f t="shared" si="12"/>
        <v>0</v>
      </c>
      <c r="Z118" s="625">
        <f t="shared" si="13"/>
        <v>0</v>
      </c>
      <c r="AA118" s="625">
        <f t="shared" si="14"/>
        <v>26.272577996715928</v>
      </c>
      <c r="AB118" s="625">
        <f t="shared" si="15"/>
        <v>20.032840722495894</v>
      </c>
      <c r="AC118" s="625">
        <f t="shared" si="16"/>
        <v>0</v>
      </c>
      <c r="AD118" s="625">
        <f t="shared" si="17"/>
        <v>0</v>
      </c>
      <c r="AE118" s="625">
        <f t="shared" si="18"/>
        <v>20.032840722495894</v>
      </c>
      <c r="AF118" s="625">
        <f t="shared" si="19"/>
        <v>29.885057471264371</v>
      </c>
      <c r="AG118" s="625">
        <f t="shared" si="20"/>
        <v>3.9408866995073892</v>
      </c>
    </row>
    <row r="119" spans="1:33" hidden="1">
      <c r="A119" s="613">
        <v>5762</v>
      </c>
      <c r="B119" s="613" t="s">
        <v>2155</v>
      </c>
      <c r="E119" s="616" t="s">
        <v>2253</v>
      </c>
      <c r="F119" s="616">
        <v>1</v>
      </c>
      <c r="G119" s="616" t="s">
        <v>2251</v>
      </c>
      <c r="H119" s="616">
        <v>1</v>
      </c>
      <c r="I119" s="616" t="s">
        <v>2176</v>
      </c>
      <c r="J119" s="616" t="s">
        <v>2188</v>
      </c>
      <c r="K119" s="616">
        <v>3</v>
      </c>
      <c r="L119" s="616" t="s">
        <v>2224</v>
      </c>
      <c r="M119" s="617" t="s">
        <v>2190</v>
      </c>
      <c r="N119" s="621" t="s">
        <v>2260</v>
      </c>
      <c r="O119" s="621" t="s">
        <v>2260</v>
      </c>
      <c r="P119" s="621" t="s">
        <v>2260</v>
      </c>
      <c r="Q119" s="621" t="s">
        <v>2260</v>
      </c>
      <c r="R119" s="621" t="s">
        <v>2260</v>
      </c>
      <c r="S119" s="621" t="s">
        <v>2260</v>
      </c>
      <c r="T119" s="621" t="s">
        <v>2260</v>
      </c>
      <c r="U119" s="621" t="s">
        <v>2260</v>
      </c>
      <c r="V119" s="621" t="s">
        <v>2260</v>
      </c>
      <c r="W119" s="621" t="s">
        <v>2260</v>
      </c>
      <c r="X119" s="625" t="e">
        <f t="shared" si="11"/>
        <v>#DIV/0!</v>
      </c>
      <c r="Y119" s="625" t="e">
        <f t="shared" si="12"/>
        <v>#DIV/0!</v>
      </c>
      <c r="Z119" s="625" t="e">
        <f t="shared" si="13"/>
        <v>#DIV/0!</v>
      </c>
      <c r="AA119" s="625" t="e">
        <f t="shared" si="14"/>
        <v>#DIV/0!</v>
      </c>
      <c r="AB119" s="625" t="e">
        <f t="shared" si="15"/>
        <v>#DIV/0!</v>
      </c>
      <c r="AC119" s="625" t="e">
        <f t="shared" si="16"/>
        <v>#DIV/0!</v>
      </c>
      <c r="AD119" s="625" t="e">
        <f t="shared" si="17"/>
        <v>#DIV/0!</v>
      </c>
      <c r="AE119" s="625" t="e">
        <f t="shared" si="18"/>
        <v>#DIV/0!</v>
      </c>
      <c r="AF119" s="625" t="e">
        <f t="shared" si="19"/>
        <v>#DIV/0!</v>
      </c>
      <c r="AG119" s="625" t="e">
        <f t="shared" si="20"/>
        <v>#DIV/0!</v>
      </c>
    </row>
    <row r="120" spans="1:33" hidden="1">
      <c r="A120" s="613">
        <v>5763</v>
      </c>
      <c r="B120" s="613" t="s">
        <v>2155</v>
      </c>
      <c r="E120" s="616" t="s">
        <v>2253</v>
      </c>
      <c r="F120" s="616">
        <v>1</v>
      </c>
      <c r="G120" s="616" t="s">
        <v>2251</v>
      </c>
      <c r="H120" s="616">
        <v>1</v>
      </c>
      <c r="I120" s="616" t="s">
        <v>2176</v>
      </c>
      <c r="J120" s="616" t="s">
        <v>2188</v>
      </c>
      <c r="K120" s="616">
        <v>3</v>
      </c>
      <c r="L120" s="616" t="s">
        <v>2225</v>
      </c>
      <c r="M120" s="617" t="s">
        <v>2190</v>
      </c>
      <c r="N120" s="618">
        <v>1037</v>
      </c>
      <c r="O120" s="618">
        <v>184</v>
      </c>
      <c r="P120" s="621" t="s">
        <v>2260</v>
      </c>
      <c r="Q120" s="618">
        <v>381</v>
      </c>
      <c r="R120" s="618">
        <v>264</v>
      </c>
      <c r="S120" s="621" t="s">
        <v>2260</v>
      </c>
      <c r="T120" s="618">
        <v>60</v>
      </c>
      <c r="U120" s="618">
        <v>31</v>
      </c>
      <c r="V120" s="618">
        <v>117</v>
      </c>
      <c r="W120" s="621" t="s">
        <v>2260</v>
      </c>
      <c r="X120" s="625">
        <f t="shared" si="11"/>
        <v>100</v>
      </c>
      <c r="Y120" s="625">
        <f t="shared" si="12"/>
        <v>17.743490838958532</v>
      </c>
      <c r="Z120" s="625">
        <f t="shared" si="13"/>
        <v>0</v>
      </c>
      <c r="AA120" s="625">
        <f t="shared" si="14"/>
        <v>36.740597878495663</v>
      </c>
      <c r="AB120" s="625">
        <f t="shared" si="15"/>
        <v>25.458052073288336</v>
      </c>
      <c r="AC120" s="625">
        <f t="shared" si="16"/>
        <v>0</v>
      </c>
      <c r="AD120" s="625">
        <f t="shared" si="17"/>
        <v>5.7859209257473481</v>
      </c>
      <c r="AE120" s="625">
        <f t="shared" si="18"/>
        <v>2.9893924783027965</v>
      </c>
      <c r="AF120" s="625">
        <f t="shared" si="19"/>
        <v>11.282545805207329</v>
      </c>
      <c r="AG120" s="625">
        <f t="shared" si="20"/>
        <v>0</v>
      </c>
    </row>
    <row r="121" spans="1:33" hidden="1">
      <c r="A121" s="613">
        <v>5764</v>
      </c>
      <c r="B121" s="613" t="s">
        <v>2155</v>
      </c>
      <c r="E121" s="616" t="s">
        <v>2253</v>
      </c>
      <c r="F121" s="616">
        <v>1</v>
      </c>
      <c r="G121" s="616" t="s">
        <v>2251</v>
      </c>
      <c r="H121" s="616">
        <v>1</v>
      </c>
      <c r="I121" s="616" t="s">
        <v>2176</v>
      </c>
      <c r="J121" s="616" t="s">
        <v>2188</v>
      </c>
      <c r="K121" s="616">
        <v>3</v>
      </c>
      <c r="L121" s="616" t="s">
        <v>2226</v>
      </c>
      <c r="M121" s="617" t="s">
        <v>2190</v>
      </c>
      <c r="N121" s="618">
        <v>1471</v>
      </c>
      <c r="O121" s="618">
        <v>31</v>
      </c>
      <c r="P121" s="621" t="s">
        <v>2260</v>
      </c>
      <c r="Q121" s="618">
        <v>265</v>
      </c>
      <c r="R121" s="618">
        <v>69</v>
      </c>
      <c r="S121" s="621" t="s">
        <v>2260</v>
      </c>
      <c r="T121" s="618">
        <v>201</v>
      </c>
      <c r="U121" s="618">
        <v>48</v>
      </c>
      <c r="V121" s="618">
        <v>123</v>
      </c>
      <c r="W121" s="618">
        <v>734</v>
      </c>
      <c r="X121" s="625">
        <f t="shared" si="11"/>
        <v>100</v>
      </c>
      <c r="Y121" s="625">
        <f t="shared" si="12"/>
        <v>2.1074099252209382</v>
      </c>
      <c r="Z121" s="625">
        <f t="shared" si="13"/>
        <v>0</v>
      </c>
      <c r="AA121" s="625">
        <f t="shared" si="14"/>
        <v>18.014955812372534</v>
      </c>
      <c r="AB121" s="625">
        <f t="shared" si="15"/>
        <v>4.6906866077498295</v>
      </c>
      <c r="AC121" s="625">
        <f t="shared" si="16"/>
        <v>0</v>
      </c>
      <c r="AD121" s="625">
        <f t="shared" si="17"/>
        <v>13.664174031271244</v>
      </c>
      <c r="AE121" s="625">
        <f t="shared" si="18"/>
        <v>3.2630863358259687</v>
      </c>
      <c r="AF121" s="625">
        <f t="shared" si="19"/>
        <v>8.3616587355540446</v>
      </c>
      <c r="AG121" s="625">
        <f t="shared" si="20"/>
        <v>49.898028552005442</v>
      </c>
    </row>
    <row r="122" spans="1:33" hidden="1">
      <c r="A122" s="613">
        <v>5765</v>
      </c>
      <c r="B122" s="613" t="s">
        <v>2155</v>
      </c>
      <c r="E122" s="616" t="s">
        <v>2253</v>
      </c>
      <c r="F122" s="616">
        <v>1</v>
      </c>
      <c r="G122" s="616" t="s">
        <v>2251</v>
      </c>
      <c r="H122" s="616">
        <v>1</v>
      </c>
      <c r="I122" s="616" t="s">
        <v>2176</v>
      </c>
      <c r="J122" s="616" t="s">
        <v>2188</v>
      </c>
      <c r="K122" s="616">
        <v>3</v>
      </c>
      <c r="L122" s="616" t="s">
        <v>2227</v>
      </c>
      <c r="M122" s="617" t="s">
        <v>2190</v>
      </c>
      <c r="N122" s="618">
        <v>332</v>
      </c>
      <c r="O122" s="618">
        <v>159</v>
      </c>
      <c r="P122" s="621" t="s">
        <v>2260</v>
      </c>
      <c r="Q122" s="618">
        <v>6</v>
      </c>
      <c r="R122" s="618">
        <v>25</v>
      </c>
      <c r="S122" s="621" t="s">
        <v>2260</v>
      </c>
      <c r="T122" s="621" t="s">
        <v>2260</v>
      </c>
      <c r="U122" s="621" t="s">
        <v>2260</v>
      </c>
      <c r="V122" s="621" t="s">
        <v>2260</v>
      </c>
      <c r="W122" s="618">
        <v>142</v>
      </c>
      <c r="X122" s="625">
        <f t="shared" si="11"/>
        <v>100</v>
      </c>
      <c r="Y122" s="625">
        <f t="shared" si="12"/>
        <v>47.891566265060241</v>
      </c>
      <c r="Z122" s="625">
        <f t="shared" si="13"/>
        <v>0</v>
      </c>
      <c r="AA122" s="625">
        <f t="shared" si="14"/>
        <v>1.8072289156626504</v>
      </c>
      <c r="AB122" s="625">
        <f t="shared" si="15"/>
        <v>7.5301204819277112</v>
      </c>
      <c r="AC122" s="625">
        <f t="shared" si="16"/>
        <v>0</v>
      </c>
      <c r="AD122" s="625">
        <f t="shared" si="17"/>
        <v>0</v>
      </c>
      <c r="AE122" s="625">
        <f t="shared" si="18"/>
        <v>0</v>
      </c>
      <c r="AF122" s="625">
        <f t="shared" si="19"/>
        <v>0</v>
      </c>
      <c r="AG122" s="625">
        <f t="shared" si="20"/>
        <v>42.771084337349393</v>
      </c>
    </row>
    <row r="123" spans="1:33" hidden="1">
      <c r="A123" s="613">
        <v>5766</v>
      </c>
      <c r="B123" s="613" t="s">
        <v>2155</v>
      </c>
      <c r="E123" s="616" t="s">
        <v>2253</v>
      </c>
      <c r="F123" s="616">
        <v>1</v>
      </c>
      <c r="G123" s="616" t="s">
        <v>2251</v>
      </c>
      <c r="H123" s="616">
        <v>1</v>
      </c>
      <c r="I123" s="616" t="s">
        <v>2176</v>
      </c>
      <c r="J123" s="616" t="s">
        <v>2188</v>
      </c>
      <c r="K123" s="616">
        <v>2</v>
      </c>
      <c r="L123" s="616" t="s">
        <v>2228</v>
      </c>
      <c r="M123" s="617" t="s">
        <v>2190</v>
      </c>
      <c r="N123" s="618">
        <v>16901</v>
      </c>
      <c r="O123" s="618">
        <v>255</v>
      </c>
      <c r="P123" s="618">
        <v>198</v>
      </c>
      <c r="Q123" s="618">
        <v>827</v>
      </c>
      <c r="R123" s="618">
        <v>563</v>
      </c>
      <c r="S123" s="618">
        <v>21</v>
      </c>
      <c r="T123" s="621" t="s">
        <v>2260</v>
      </c>
      <c r="U123" s="618">
        <v>83</v>
      </c>
      <c r="V123" s="618">
        <v>1599</v>
      </c>
      <c r="W123" s="618">
        <v>13110</v>
      </c>
      <c r="X123" s="625">
        <f t="shared" si="11"/>
        <v>100</v>
      </c>
      <c r="Y123" s="625">
        <f t="shared" si="12"/>
        <v>1.5087864623395066</v>
      </c>
      <c r="Z123" s="625">
        <f t="shared" si="13"/>
        <v>1.171528311934205</v>
      </c>
      <c r="AA123" s="625">
        <f t="shared" si="14"/>
        <v>4.893201585704988</v>
      </c>
      <c r="AB123" s="625">
        <f t="shared" si="15"/>
        <v>3.331163836459381</v>
      </c>
      <c r="AC123" s="625">
        <f t="shared" si="16"/>
        <v>0.12425300278090054</v>
      </c>
      <c r="AD123" s="625">
        <f t="shared" si="17"/>
        <v>0</v>
      </c>
      <c r="AE123" s="625">
        <f t="shared" si="18"/>
        <v>0.49109520146736879</v>
      </c>
      <c r="AF123" s="625">
        <f t="shared" si="19"/>
        <v>9.4609786403171405</v>
      </c>
      <c r="AG123" s="625">
        <f t="shared" si="20"/>
        <v>77.569374593219337</v>
      </c>
    </row>
    <row r="124" spans="1:33" hidden="1">
      <c r="A124" s="613">
        <v>5767</v>
      </c>
      <c r="B124" s="613" t="s">
        <v>2155</v>
      </c>
      <c r="E124" s="616" t="s">
        <v>2253</v>
      </c>
      <c r="F124" s="616">
        <v>1</v>
      </c>
      <c r="G124" s="616" t="s">
        <v>2251</v>
      </c>
      <c r="H124" s="616">
        <v>1</v>
      </c>
      <c r="I124" s="616" t="s">
        <v>2176</v>
      </c>
      <c r="J124" s="616" t="s">
        <v>2188</v>
      </c>
      <c r="K124" s="616">
        <v>3</v>
      </c>
      <c r="L124" s="616" t="s">
        <v>2229</v>
      </c>
      <c r="M124" s="617" t="s">
        <v>2190</v>
      </c>
      <c r="N124" s="618">
        <v>3134</v>
      </c>
      <c r="O124" s="621" t="s">
        <v>2260</v>
      </c>
      <c r="P124" s="618">
        <v>16</v>
      </c>
      <c r="Q124" s="618">
        <v>426</v>
      </c>
      <c r="R124" s="618">
        <v>215</v>
      </c>
      <c r="S124" s="618">
        <v>21</v>
      </c>
      <c r="T124" s="621" t="s">
        <v>2260</v>
      </c>
      <c r="U124" s="621" t="s">
        <v>2260</v>
      </c>
      <c r="V124" s="618">
        <v>557</v>
      </c>
      <c r="W124" s="618">
        <v>1899</v>
      </c>
      <c r="X124" s="625">
        <f t="shared" si="11"/>
        <v>100</v>
      </c>
      <c r="Y124" s="625">
        <f t="shared" si="12"/>
        <v>0</v>
      </c>
      <c r="Z124" s="625">
        <f t="shared" si="13"/>
        <v>0.51052967453733256</v>
      </c>
      <c r="AA124" s="625">
        <f t="shared" si="14"/>
        <v>13.592852584556478</v>
      </c>
      <c r="AB124" s="625">
        <f t="shared" si="15"/>
        <v>6.8602425015954056</v>
      </c>
      <c r="AC124" s="625">
        <f t="shared" si="16"/>
        <v>0.6700701978302489</v>
      </c>
      <c r="AD124" s="625">
        <f t="shared" si="17"/>
        <v>0</v>
      </c>
      <c r="AE124" s="625">
        <f t="shared" si="18"/>
        <v>0</v>
      </c>
      <c r="AF124" s="625">
        <f t="shared" si="19"/>
        <v>17.772814294830887</v>
      </c>
      <c r="AG124" s="625">
        <f t="shared" si="20"/>
        <v>60.59349074664965</v>
      </c>
    </row>
    <row r="125" spans="1:33" hidden="1">
      <c r="A125" s="613">
        <v>5768</v>
      </c>
      <c r="B125" s="613" t="s">
        <v>2155</v>
      </c>
      <c r="E125" s="616" t="s">
        <v>2253</v>
      </c>
      <c r="F125" s="616">
        <v>1</v>
      </c>
      <c r="G125" s="616" t="s">
        <v>2251</v>
      </c>
      <c r="H125" s="616">
        <v>1</v>
      </c>
      <c r="I125" s="616" t="s">
        <v>2176</v>
      </c>
      <c r="J125" s="616" t="s">
        <v>2188</v>
      </c>
      <c r="K125" s="616">
        <v>3</v>
      </c>
      <c r="L125" s="616" t="s">
        <v>2230</v>
      </c>
      <c r="M125" s="617" t="s">
        <v>2190</v>
      </c>
      <c r="N125" s="618">
        <v>707</v>
      </c>
      <c r="O125" s="618">
        <v>161</v>
      </c>
      <c r="P125" s="618">
        <v>182</v>
      </c>
      <c r="Q125" s="621" t="s">
        <v>2260</v>
      </c>
      <c r="R125" s="621" t="s">
        <v>2260</v>
      </c>
      <c r="S125" s="621" t="s">
        <v>2260</v>
      </c>
      <c r="T125" s="621" t="s">
        <v>2260</v>
      </c>
      <c r="U125" s="618">
        <v>54</v>
      </c>
      <c r="V125" s="618">
        <v>96</v>
      </c>
      <c r="W125" s="618">
        <v>32</v>
      </c>
      <c r="X125" s="625">
        <f t="shared" si="11"/>
        <v>100</v>
      </c>
      <c r="Y125" s="625">
        <f t="shared" si="12"/>
        <v>22.772277227722775</v>
      </c>
      <c r="Z125" s="625">
        <f t="shared" si="13"/>
        <v>25.742574257425744</v>
      </c>
      <c r="AA125" s="625">
        <f t="shared" si="14"/>
        <v>0</v>
      </c>
      <c r="AB125" s="625">
        <f t="shared" si="15"/>
        <v>0</v>
      </c>
      <c r="AC125" s="625">
        <f t="shared" si="16"/>
        <v>0</v>
      </c>
      <c r="AD125" s="625">
        <f t="shared" si="17"/>
        <v>0</v>
      </c>
      <c r="AE125" s="625">
        <f t="shared" si="18"/>
        <v>7.6379066478076378</v>
      </c>
      <c r="AF125" s="625">
        <f t="shared" si="19"/>
        <v>13.578500707213578</v>
      </c>
      <c r="AG125" s="625">
        <f t="shared" si="20"/>
        <v>4.5261669024045261</v>
      </c>
    </row>
    <row r="126" spans="1:33" hidden="1">
      <c r="A126" s="613">
        <v>5769</v>
      </c>
      <c r="B126" s="613" t="s">
        <v>2155</v>
      </c>
      <c r="E126" s="616" t="s">
        <v>2253</v>
      </c>
      <c r="F126" s="616">
        <v>1</v>
      </c>
      <c r="G126" s="616" t="s">
        <v>2251</v>
      </c>
      <c r="H126" s="616">
        <v>1</v>
      </c>
      <c r="I126" s="616" t="s">
        <v>2176</v>
      </c>
      <c r="J126" s="616" t="s">
        <v>2188</v>
      </c>
      <c r="K126" s="616">
        <v>3</v>
      </c>
      <c r="L126" s="616" t="s">
        <v>2231</v>
      </c>
      <c r="M126" s="617" t="s">
        <v>2190</v>
      </c>
      <c r="N126" s="618">
        <v>1907</v>
      </c>
      <c r="O126" s="618">
        <v>94</v>
      </c>
      <c r="P126" s="621" t="s">
        <v>2260</v>
      </c>
      <c r="Q126" s="618">
        <v>400</v>
      </c>
      <c r="R126" s="618">
        <v>348</v>
      </c>
      <c r="S126" s="621" t="s">
        <v>2260</v>
      </c>
      <c r="T126" s="621" t="s">
        <v>2260</v>
      </c>
      <c r="U126" s="618">
        <v>29</v>
      </c>
      <c r="V126" s="618">
        <v>947</v>
      </c>
      <c r="W126" s="618">
        <v>25</v>
      </c>
      <c r="X126" s="625">
        <f t="shared" si="11"/>
        <v>100</v>
      </c>
      <c r="Y126" s="625">
        <f t="shared" si="12"/>
        <v>4.9292081803880441</v>
      </c>
      <c r="Z126" s="625">
        <f t="shared" si="13"/>
        <v>0</v>
      </c>
      <c r="AA126" s="625">
        <f t="shared" si="14"/>
        <v>20.975353959098058</v>
      </c>
      <c r="AB126" s="625">
        <f t="shared" si="15"/>
        <v>18.24855794441531</v>
      </c>
      <c r="AC126" s="625">
        <f t="shared" si="16"/>
        <v>0</v>
      </c>
      <c r="AD126" s="625">
        <f t="shared" si="17"/>
        <v>0</v>
      </c>
      <c r="AE126" s="625">
        <f t="shared" si="18"/>
        <v>1.5207131620346093</v>
      </c>
      <c r="AF126" s="625">
        <f t="shared" si="19"/>
        <v>49.659150498164657</v>
      </c>
      <c r="AG126" s="625">
        <f t="shared" si="20"/>
        <v>1.3109596224436286</v>
      </c>
    </row>
    <row r="127" spans="1:33" hidden="1">
      <c r="A127" s="613">
        <v>5770</v>
      </c>
      <c r="B127" s="613" t="s">
        <v>2155</v>
      </c>
      <c r="E127" s="616" t="s">
        <v>2253</v>
      </c>
      <c r="F127" s="616">
        <v>1</v>
      </c>
      <c r="G127" s="616" t="s">
        <v>2251</v>
      </c>
      <c r="H127" s="616">
        <v>1</v>
      </c>
      <c r="I127" s="616" t="s">
        <v>2176</v>
      </c>
      <c r="J127" s="616" t="s">
        <v>2188</v>
      </c>
      <c r="K127" s="616">
        <v>3</v>
      </c>
      <c r="L127" s="616" t="s">
        <v>2232</v>
      </c>
      <c r="M127" s="617" t="s">
        <v>2190</v>
      </c>
      <c r="N127" s="618">
        <v>11154</v>
      </c>
      <c r="O127" s="621" t="s">
        <v>2260</v>
      </c>
      <c r="P127" s="621" t="s">
        <v>2260</v>
      </c>
      <c r="Q127" s="621" t="s">
        <v>2260</v>
      </c>
      <c r="R127" s="621" t="s">
        <v>2260</v>
      </c>
      <c r="S127" s="621" t="s">
        <v>2260</v>
      </c>
      <c r="T127" s="621" t="s">
        <v>2260</v>
      </c>
      <c r="U127" s="621" t="s">
        <v>2260</v>
      </c>
      <c r="V127" s="621" t="s">
        <v>2260</v>
      </c>
      <c r="W127" s="618">
        <v>11154</v>
      </c>
      <c r="X127" s="625">
        <f t="shared" si="11"/>
        <v>100</v>
      </c>
      <c r="Y127" s="625">
        <f t="shared" si="12"/>
        <v>0</v>
      </c>
      <c r="Z127" s="625">
        <f t="shared" si="13"/>
        <v>0</v>
      </c>
      <c r="AA127" s="625">
        <f t="shared" si="14"/>
        <v>0</v>
      </c>
      <c r="AB127" s="625">
        <f t="shared" si="15"/>
        <v>0</v>
      </c>
      <c r="AC127" s="625">
        <f t="shared" si="16"/>
        <v>0</v>
      </c>
      <c r="AD127" s="625">
        <f t="shared" si="17"/>
        <v>0</v>
      </c>
      <c r="AE127" s="625">
        <f t="shared" si="18"/>
        <v>0</v>
      </c>
      <c r="AF127" s="625">
        <f t="shared" si="19"/>
        <v>0</v>
      </c>
      <c r="AG127" s="625">
        <f t="shared" si="20"/>
        <v>100</v>
      </c>
    </row>
    <row r="128" spans="1:33" hidden="1">
      <c r="A128" s="613">
        <v>5771</v>
      </c>
      <c r="B128" s="613" t="s">
        <v>2155</v>
      </c>
      <c r="E128" s="616" t="s">
        <v>2253</v>
      </c>
      <c r="F128" s="616">
        <v>1</v>
      </c>
      <c r="G128" s="616" t="s">
        <v>2251</v>
      </c>
      <c r="H128" s="616">
        <v>1</v>
      </c>
      <c r="I128" s="616" t="s">
        <v>2176</v>
      </c>
      <c r="J128" s="616" t="s">
        <v>2188</v>
      </c>
      <c r="K128" s="616">
        <v>2</v>
      </c>
      <c r="L128" s="616" t="s">
        <v>2233</v>
      </c>
      <c r="M128" s="617" t="s">
        <v>2190</v>
      </c>
      <c r="N128" s="618">
        <v>20732</v>
      </c>
      <c r="O128" s="618">
        <v>383</v>
      </c>
      <c r="P128" s="618">
        <v>7</v>
      </c>
      <c r="Q128" s="618">
        <v>832</v>
      </c>
      <c r="R128" s="618">
        <v>52</v>
      </c>
      <c r="S128" s="618">
        <v>80</v>
      </c>
      <c r="T128" s="618">
        <v>127</v>
      </c>
      <c r="U128" s="618">
        <v>129</v>
      </c>
      <c r="V128" s="618">
        <v>50</v>
      </c>
      <c r="W128" s="618">
        <v>6207</v>
      </c>
      <c r="X128" s="625">
        <f t="shared" si="11"/>
        <v>100</v>
      </c>
      <c r="Y128" s="625">
        <f t="shared" si="12"/>
        <v>1.8473856839668144</v>
      </c>
      <c r="Z128" s="625">
        <f t="shared" si="13"/>
        <v>3.3764229210881729E-2</v>
      </c>
      <c r="AA128" s="625">
        <f t="shared" si="14"/>
        <v>4.0131198147790856</v>
      </c>
      <c r="AB128" s="625">
        <f t="shared" si="15"/>
        <v>0.25081998842369285</v>
      </c>
      <c r="AC128" s="625">
        <f t="shared" si="16"/>
        <v>0.38587690526721974</v>
      </c>
      <c r="AD128" s="625">
        <f t="shared" si="17"/>
        <v>0.61257958711171145</v>
      </c>
      <c r="AE128" s="625">
        <f t="shared" si="18"/>
        <v>0.62222650974339189</v>
      </c>
      <c r="AF128" s="625">
        <f t="shared" si="19"/>
        <v>0.24117306579201234</v>
      </c>
      <c r="AG128" s="625">
        <f t="shared" si="20"/>
        <v>29.939224387420417</v>
      </c>
    </row>
    <row r="129" spans="1:33" hidden="1">
      <c r="A129" s="613">
        <v>5772</v>
      </c>
      <c r="B129" s="613" t="s">
        <v>2155</v>
      </c>
      <c r="E129" s="616" t="s">
        <v>2253</v>
      </c>
      <c r="F129" s="616">
        <v>1</v>
      </c>
      <c r="G129" s="616" t="s">
        <v>2251</v>
      </c>
      <c r="H129" s="616">
        <v>1</v>
      </c>
      <c r="I129" s="616" t="s">
        <v>2176</v>
      </c>
      <c r="J129" s="616" t="s">
        <v>2188</v>
      </c>
      <c r="K129" s="616">
        <v>3</v>
      </c>
      <c r="L129" s="616" t="s">
        <v>2234</v>
      </c>
      <c r="M129" s="617" t="s">
        <v>2190</v>
      </c>
      <c r="N129" s="618">
        <v>3072</v>
      </c>
      <c r="O129" s="621" t="s">
        <v>2260</v>
      </c>
      <c r="P129" s="621" t="s">
        <v>2260</v>
      </c>
      <c r="Q129" s="618">
        <v>59</v>
      </c>
      <c r="R129" s="621" t="s">
        <v>2260</v>
      </c>
      <c r="S129" s="621" t="s">
        <v>2260</v>
      </c>
      <c r="T129" s="621" t="s">
        <v>2260</v>
      </c>
      <c r="U129" s="621" t="s">
        <v>2260</v>
      </c>
      <c r="V129" s="618">
        <v>21</v>
      </c>
      <c r="W129" s="618">
        <v>2991</v>
      </c>
      <c r="X129" s="625">
        <f t="shared" si="11"/>
        <v>100</v>
      </c>
      <c r="Y129" s="625">
        <f t="shared" si="12"/>
        <v>0</v>
      </c>
      <c r="Z129" s="625">
        <f t="shared" si="13"/>
        <v>0</v>
      </c>
      <c r="AA129" s="625">
        <f t="shared" si="14"/>
        <v>1.9205729166666667</v>
      </c>
      <c r="AB129" s="625">
        <f t="shared" si="15"/>
        <v>0</v>
      </c>
      <c r="AC129" s="625">
        <f t="shared" si="16"/>
        <v>0</v>
      </c>
      <c r="AD129" s="625">
        <f t="shared" si="17"/>
        <v>0</v>
      </c>
      <c r="AE129" s="625">
        <f t="shared" si="18"/>
        <v>0</v>
      </c>
      <c r="AF129" s="625">
        <f t="shared" si="19"/>
        <v>0.68359375</v>
      </c>
      <c r="AG129" s="625">
        <f t="shared" si="20"/>
        <v>97.36328125</v>
      </c>
    </row>
    <row r="130" spans="1:33" hidden="1">
      <c r="A130" s="613">
        <v>5773</v>
      </c>
      <c r="B130" s="613" t="s">
        <v>2155</v>
      </c>
      <c r="E130" s="616" t="s">
        <v>2253</v>
      </c>
      <c r="F130" s="616">
        <v>1</v>
      </c>
      <c r="G130" s="616" t="s">
        <v>2251</v>
      </c>
      <c r="H130" s="616">
        <v>1</v>
      </c>
      <c r="I130" s="616" t="s">
        <v>2176</v>
      </c>
      <c r="J130" s="616" t="s">
        <v>2188</v>
      </c>
      <c r="K130" s="616">
        <v>3</v>
      </c>
      <c r="L130" s="616" t="s">
        <v>2235</v>
      </c>
      <c r="M130" s="617" t="s">
        <v>2190</v>
      </c>
      <c r="N130" s="618">
        <v>6708</v>
      </c>
      <c r="O130" s="621" t="s">
        <v>2260</v>
      </c>
      <c r="P130" s="621" t="s">
        <v>2260</v>
      </c>
      <c r="Q130" s="618">
        <v>714</v>
      </c>
      <c r="R130" s="621" t="s">
        <v>2260</v>
      </c>
      <c r="S130" s="621" t="s">
        <v>2260</v>
      </c>
      <c r="T130" s="621" t="s">
        <v>2260</v>
      </c>
      <c r="U130" s="621" t="s">
        <v>2260</v>
      </c>
      <c r="V130" s="618">
        <v>27</v>
      </c>
      <c r="W130" s="618">
        <v>1761</v>
      </c>
      <c r="X130" s="625">
        <f t="shared" si="11"/>
        <v>100</v>
      </c>
      <c r="Y130" s="625">
        <f t="shared" si="12"/>
        <v>0</v>
      </c>
      <c r="Z130" s="625">
        <f t="shared" si="13"/>
        <v>0</v>
      </c>
      <c r="AA130" s="625">
        <f t="shared" si="14"/>
        <v>10.644007155635062</v>
      </c>
      <c r="AB130" s="625">
        <f t="shared" si="15"/>
        <v>0</v>
      </c>
      <c r="AC130" s="625">
        <f t="shared" si="16"/>
        <v>0</v>
      </c>
      <c r="AD130" s="625">
        <f t="shared" si="17"/>
        <v>0</v>
      </c>
      <c r="AE130" s="625">
        <f t="shared" si="18"/>
        <v>0</v>
      </c>
      <c r="AF130" s="625">
        <f t="shared" si="19"/>
        <v>0.40250447227191416</v>
      </c>
      <c r="AG130" s="625">
        <f t="shared" si="20"/>
        <v>26.25223613595707</v>
      </c>
    </row>
    <row r="131" spans="1:33" hidden="1">
      <c r="A131" s="613">
        <v>5774</v>
      </c>
      <c r="B131" s="613" t="s">
        <v>2155</v>
      </c>
      <c r="E131" s="616" t="s">
        <v>2253</v>
      </c>
      <c r="F131" s="616">
        <v>1</v>
      </c>
      <c r="G131" s="616" t="s">
        <v>2251</v>
      </c>
      <c r="H131" s="616">
        <v>1</v>
      </c>
      <c r="I131" s="616" t="s">
        <v>2176</v>
      </c>
      <c r="J131" s="616" t="s">
        <v>2188</v>
      </c>
      <c r="K131" s="616">
        <v>3</v>
      </c>
      <c r="L131" s="616" t="s">
        <v>2236</v>
      </c>
      <c r="M131" s="617" t="s">
        <v>2190</v>
      </c>
      <c r="N131" s="618">
        <v>10953</v>
      </c>
      <c r="O131" s="618">
        <v>383</v>
      </c>
      <c r="P131" s="618">
        <v>7</v>
      </c>
      <c r="Q131" s="618">
        <v>59</v>
      </c>
      <c r="R131" s="618">
        <v>52</v>
      </c>
      <c r="S131" s="618">
        <v>80</v>
      </c>
      <c r="T131" s="618">
        <v>127</v>
      </c>
      <c r="U131" s="618">
        <v>129</v>
      </c>
      <c r="V131" s="618">
        <v>1</v>
      </c>
      <c r="W131" s="618">
        <v>1454</v>
      </c>
      <c r="X131" s="625">
        <f t="shared" si="11"/>
        <v>100</v>
      </c>
      <c r="Y131" s="625">
        <f t="shared" si="12"/>
        <v>3.4967588788459785</v>
      </c>
      <c r="Z131" s="625">
        <f t="shared" si="13"/>
        <v>6.3909431206062267E-2</v>
      </c>
      <c r="AA131" s="625">
        <f t="shared" si="14"/>
        <v>0.5386652058796676</v>
      </c>
      <c r="AB131" s="625">
        <f t="shared" si="15"/>
        <v>0.47475577467360541</v>
      </c>
      <c r="AC131" s="625">
        <f t="shared" si="16"/>
        <v>0.73039349949785448</v>
      </c>
      <c r="AD131" s="625">
        <f t="shared" si="17"/>
        <v>1.1594996804528441</v>
      </c>
      <c r="AE131" s="625">
        <f t="shared" si="18"/>
        <v>1.1777595179402904</v>
      </c>
      <c r="AF131" s="625">
        <f t="shared" si="19"/>
        <v>9.129918743723181E-3</v>
      </c>
      <c r="AG131" s="625">
        <f t="shared" si="20"/>
        <v>13.274901853373505</v>
      </c>
    </row>
    <row r="132" spans="1:33" hidden="1">
      <c r="A132" s="613">
        <v>5775</v>
      </c>
      <c r="B132" s="613" t="s">
        <v>2155</v>
      </c>
      <c r="E132" s="616" t="s">
        <v>2253</v>
      </c>
      <c r="F132" s="616">
        <v>1</v>
      </c>
      <c r="G132" s="616" t="s">
        <v>2251</v>
      </c>
      <c r="H132" s="616">
        <v>1</v>
      </c>
      <c r="I132" s="616" t="s">
        <v>2176</v>
      </c>
      <c r="J132" s="616" t="s">
        <v>2188</v>
      </c>
      <c r="K132" s="616">
        <v>2</v>
      </c>
      <c r="L132" s="616" t="s">
        <v>2237</v>
      </c>
      <c r="M132" s="617" t="s">
        <v>2190</v>
      </c>
      <c r="N132" s="618">
        <v>18854</v>
      </c>
      <c r="O132" s="621" t="s">
        <v>2260</v>
      </c>
      <c r="P132" s="621" t="s">
        <v>2260</v>
      </c>
      <c r="Q132" s="618">
        <v>5</v>
      </c>
      <c r="R132" s="621" t="s">
        <v>2260</v>
      </c>
      <c r="S132" s="621" t="s">
        <v>2260</v>
      </c>
      <c r="T132" s="621" t="s">
        <v>2260</v>
      </c>
      <c r="U132" s="621" t="s">
        <v>2260</v>
      </c>
      <c r="V132" s="621" t="s">
        <v>2260</v>
      </c>
      <c r="W132" s="618">
        <v>1485</v>
      </c>
      <c r="X132" s="625">
        <f t="shared" si="11"/>
        <v>100</v>
      </c>
      <c r="Y132" s="625">
        <f t="shared" si="12"/>
        <v>0</v>
      </c>
      <c r="Z132" s="625">
        <f t="shared" si="13"/>
        <v>0</v>
      </c>
      <c r="AA132" s="625">
        <f t="shared" si="14"/>
        <v>2.6519571443725472E-2</v>
      </c>
      <c r="AB132" s="625">
        <f t="shared" si="15"/>
        <v>0</v>
      </c>
      <c r="AC132" s="625">
        <f t="shared" si="16"/>
        <v>0</v>
      </c>
      <c r="AD132" s="625">
        <f t="shared" si="17"/>
        <v>0</v>
      </c>
      <c r="AE132" s="625">
        <f t="shared" si="18"/>
        <v>0</v>
      </c>
      <c r="AF132" s="625">
        <f t="shared" si="19"/>
        <v>0</v>
      </c>
      <c r="AG132" s="625">
        <f t="shared" si="20"/>
        <v>7.8763127187864646</v>
      </c>
    </row>
    <row r="133" spans="1:33" hidden="1">
      <c r="A133" s="613">
        <v>5776</v>
      </c>
      <c r="B133" s="613" t="s">
        <v>2155</v>
      </c>
      <c r="E133" s="616" t="s">
        <v>2253</v>
      </c>
      <c r="F133" s="616">
        <v>1</v>
      </c>
      <c r="G133" s="616" t="s">
        <v>2251</v>
      </c>
      <c r="H133" s="616">
        <v>1</v>
      </c>
      <c r="I133" s="616" t="s">
        <v>2176</v>
      </c>
      <c r="J133" s="616" t="s">
        <v>2188</v>
      </c>
      <c r="K133" s="616">
        <v>3</v>
      </c>
      <c r="L133" s="616" t="s">
        <v>2238</v>
      </c>
      <c r="M133" s="617" t="s">
        <v>2190</v>
      </c>
      <c r="N133" s="618">
        <v>15577</v>
      </c>
      <c r="O133" s="621" t="s">
        <v>2260</v>
      </c>
      <c r="P133" s="621" t="s">
        <v>2260</v>
      </c>
      <c r="Q133" s="621" t="s">
        <v>2260</v>
      </c>
      <c r="R133" s="621" t="s">
        <v>2260</v>
      </c>
      <c r="S133" s="621" t="s">
        <v>2260</v>
      </c>
      <c r="T133" s="621" t="s">
        <v>2260</v>
      </c>
      <c r="U133" s="621" t="s">
        <v>2260</v>
      </c>
      <c r="V133" s="621" t="s">
        <v>2260</v>
      </c>
      <c r="W133" s="618">
        <v>987</v>
      </c>
      <c r="X133" s="625">
        <f t="shared" si="11"/>
        <v>100</v>
      </c>
      <c r="Y133" s="625">
        <f t="shared" si="12"/>
        <v>0</v>
      </c>
      <c r="Z133" s="625">
        <f t="shared" si="13"/>
        <v>0</v>
      </c>
      <c r="AA133" s="625">
        <f t="shared" si="14"/>
        <v>0</v>
      </c>
      <c r="AB133" s="625">
        <f t="shared" si="15"/>
        <v>0</v>
      </c>
      <c r="AC133" s="625">
        <f t="shared" si="16"/>
        <v>0</v>
      </c>
      <c r="AD133" s="625">
        <f t="shared" si="17"/>
        <v>0</v>
      </c>
      <c r="AE133" s="625">
        <f t="shared" si="18"/>
        <v>0</v>
      </c>
      <c r="AF133" s="625">
        <f t="shared" si="19"/>
        <v>0</v>
      </c>
      <c r="AG133" s="625">
        <f t="shared" si="20"/>
        <v>6.3362650060987349</v>
      </c>
    </row>
    <row r="134" spans="1:33" hidden="1">
      <c r="A134" s="613">
        <v>5777</v>
      </c>
      <c r="B134" s="613" t="s">
        <v>2155</v>
      </c>
      <c r="E134" s="616" t="s">
        <v>2253</v>
      </c>
      <c r="F134" s="616">
        <v>1</v>
      </c>
      <c r="G134" s="616" t="s">
        <v>2251</v>
      </c>
      <c r="H134" s="616">
        <v>1</v>
      </c>
      <c r="I134" s="616" t="s">
        <v>2176</v>
      </c>
      <c r="J134" s="616" t="s">
        <v>2188</v>
      </c>
      <c r="K134" s="616">
        <v>3</v>
      </c>
      <c r="L134" s="616" t="s">
        <v>2239</v>
      </c>
      <c r="M134" s="617" t="s">
        <v>2190</v>
      </c>
      <c r="N134" s="618">
        <v>5</v>
      </c>
      <c r="O134" s="621" t="s">
        <v>2260</v>
      </c>
      <c r="P134" s="621" t="s">
        <v>2260</v>
      </c>
      <c r="Q134" s="618">
        <v>5</v>
      </c>
      <c r="R134" s="621" t="s">
        <v>2260</v>
      </c>
      <c r="S134" s="621" t="s">
        <v>2260</v>
      </c>
      <c r="T134" s="621" t="s">
        <v>2260</v>
      </c>
      <c r="U134" s="621" t="s">
        <v>2260</v>
      </c>
      <c r="V134" s="621" t="s">
        <v>2260</v>
      </c>
      <c r="W134" s="621" t="s">
        <v>2260</v>
      </c>
      <c r="X134" s="625">
        <f t="shared" si="11"/>
        <v>100</v>
      </c>
      <c r="Y134" s="625">
        <f t="shared" si="12"/>
        <v>0</v>
      </c>
      <c r="Z134" s="625">
        <f t="shared" si="13"/>
        <v>0</v>
      </c>
      <c r="AA134" s="625">
        <f t="shared" si="14"/>
        <v>100</v>
      </c>
      <c r="AB134" s="625">
        <f t="shared" si="15"/>
        <v>0</v>
      </c>
      <c r="AC134" s="625">
        <f t="shared" si="16"/>
        <v>0</v>
      </c>
      <c r="AD134" s="625">
        <f t="shared" si="17"/>
        <v>0</v>
      </c>
      <c r="AE134" s="625">
        <f t="shared" si="18"/>
        <v>0</v>
      </c>
      <c r="AF134" s="625">
        <f t="shared" si="19"/>
        <v>0</v>
      </c>
      <c r="AG134" s="625">
        <f t="shared" si="20"/>
        <v>0</v>
      </c>
    </row>
    <row r="135" spans="1:33" hidden="1">
      <c r="A135" s="613">
        <v>5778</v>
      </c>
      <c r="B135" s="613" t="s">
        <v>2155</v>
      </c>
      <c r="E135" s="616" t="s">
        <v>2253</v>
      </c>
      <c r="F135" s="616">
        <v>1</v>
      </c>
      <c r="G135" s="616" t="s">
        <v>2251</v>
      </c>
      <c r="H135" s="616">
        <v>1</v>
      </c>
      <c r="I135" s="616" t="s">
        <v>2176</v>
      </c>
      <c r="J135" s="616" t="s">
        <v>2188</v>
      </c>
      <c r="K135" s="616">
        <v>3</v>
      </c>
      <c r="L135" s="616" t="s">
        <v>2240</v>
      </c>
      <c r="M135" s="617" t="s">
        <v>2190</v>
      </c>
      <c r="N135" s="618">
        <v>3272</v>
      </c>
      <c r="O135" s="621" t="s">
        <v>2260</v>
      </c>
      <c r="P135" s="621" t="s">
        <v>2260</v>
      </c>
      <c r="Q135" s="621" t="s">
        <v>2260</v>
      </c>
      <c r="R135" s="621" t="s">
        <v>2260</v>
      </c>
      <c r="S135" s="621" t="s">
        <v>2260</v>
      </c>
      <c r="T135" s="621" t="s">
        <v>2260</v>
      </c>
      <c r="U135" s="621" t="s">
        <v>2260</v>
      </c>
      <c r="V135" s="621" t="s">
        <v>2260</v>
      </c>
      <c r="W135" s="618">
        <v>498</v>
      </c>
      <c r="X135" s="625">
        <f t="shared" si="11"/>
        <v>100</v>
      </c>
      <c r="Y135" s="625">
        <f t="shared" si="12"/>
        <v>0</v>
      </c>
      <c r="Z135" s="625">
        <f t="shared" si="13"/>
        <v>0</v>
      </c>
      <c r="AA135" s="625">
        <f t="shared" si="14"/>
        <v>0</v>
      </c>
      <c r="AB135" s="625">
        <f t="shared" si="15"/>
        <v>0</v>
      </c>
      <c r="AC135" s="625">
        <f t="shared" si="16"/>
        <v>0</v>
      </c>
      <c r="AD135" s="625">
        <f t="shared" si="17"/>
        <v>0</v>
      </c>
      <c r="AE135" s="625">
        <f t="shared" si="18"/>
        <v>0</v>
      </c>
      <c r="AF135" s="625">
        <f t="shared" si="19"/>
        <v>0</v>
      </c>
      <c r="AG135" s="625">
        <f t="shared" si="20"/>
        <v>15.220048899755501</v>
      </c>
    </row>
    <row r="136" spans="1:33" hidden="1">
      <c r="A136" s="613">
        <v>5779</v>
      </c>
      <c r="B136" s="613" t="s">
        <v>2155</v>
      </c>
      <c r="E136" s="616" t="s">
        <v>2253</v>
      </c>
      <c r="F136" s="616">
        <v>1</v>
      </c>
      <c r="G136" s="616" t="s">
        <v>2251</v>
      </c>
      <c r="H136" s="616">
        <v>1</v>
      </c>
      <c r="I136" s="616" t="s">
        <v>2176</v>
      </c>
      <c r="J136" s="616" t="s">
        <v>2188</v>
      </c>
      <c r="K136" s="616">
        <v>2</v>
      </c>
      <c r="L136" s="616" t="s">
        <v>2241</v>
      </c>
      <c r="M136" s="617" t="s">
        <v>2190</v>
      </c>
      <c r="N136" s="618">
        <v>23564</v>
      </c>
      <c r="O136" s="618">
        <v>1836</v>
      </c>
      <c r="P136" s="621" t="s">
        <v>2260</v>
      </c>
      <c r="Q136" s="618">
        <v>2873</v>
      </c>
      <c r="R136" s="618">
        <v>818</v>
      </c>
      <c r="S136" s="618">
        <v>95</v>
      </c>
      <c r="T136" s="618">
        <v>82</v>
      </c>
      <c r="U136" s="618">
        <v>172</v>
      </c>
      <c r="V136" s="618">
        <v>1013</v>
      </c>
      <c r="W136" s="618">
        <v>5750</v>
      </c>
      <c r="X136" s="625">
        <f t="shared" si="11"/>
        <v>100</v>
      </c>
      <c r="Y136" s="625">
        <f t="shared" si="12"/>
        <v>7.7915464267526744</v>
      </c>
      <c r="Z136" s="625">
        <f t="shared" si="13"/>
        <v>0</v>
      </c>
      <c r="AA136" s="625">
        <f t="shared" si="14"/>
        <v>12.192327278900017</v>
      </c>
      <c r="AB136" s="625">
        <f t="shared" si="15"/>
        <v>3.4713970463418771</v>
      </c>
      <c r="AC136" s="625">
        <f t="shared" si="16"/>
        <v>0.40315735868273639</v>
      </c>
      <c r="AD136" s="625">
        <f t="shared" si="17"/>
        <v>0.34798845696825664</v>
      </c>
      <c r="AE136" s="625">
        <f t="shared" si="18"/>
        <v>0.72992700729927007</v>
      </c>
      <c r="AF136" s="625">
        <f t="shared" si="19"/>
        <v>4.2989305720590734</v>
      </c>
      <c r="AG136" s="625">
        <f t="shared" si="20"/>
        <v>24.40162960448141</v>
      </c>
    </row>
    <row r="137" spans="1:33" hidden="1">
      <c r="A137" s="613">
        <v>5780</v>
      </c>
      <c r="B137" s="613" t="s">
        <v>2155</v>
      </c>
      <c r="E137" s="616" t="s">
        <v>2253</v>
      </c>
      <c r="F137" s="616">
        <v>1</v>
      </c>
      <c r="G137" s="616" t="s">
        <v>2251</v>
      </c>
      <c r="H137" s="616">
        <v>1</v>
      </c>
      <c r="I137" s="616" t="s">
        <v>2176</v>
      </c>
      <c r="J137" s="616" t="s">
        <v>2188</v>
      </c>
      <c r="K137" s="616">
        <v>3</v>
      </c>
      <c r="L137" s="616" t="s">
        <v>2242</v>
      </c>
      <c r="M137" s="617" t="s">
        <v>2190</v>
      </c>
      <c r="N137" s="618">
        <v>1472</v>
      </c>
      <c r="O137" s="618">
        <v>556</v>
      </c>
      <c r="P137" s="621" t="s">
        <v>2260</v>
      </c>
      <c r="Q137" s="618">
        <v>85</v>
      </c>
      <c r="R137" s="621" t="s">
        <v>2260</v>
      </c>
      <c r="S137" s="621" t="s">
        <v>2260</v>
      </c>
      <c r="T137" s="621" t="s">
        <v>2260</v>
      </c>
      <c r="U137" s="618">
        <v>6</v>
      </c>
      <c r="V137" s="618">
        <v>370</v>
      </c>
      <c r="W137" s="618">
        <v>454</v>
      </c>
      <c r="X137" s="625">
        <f t="shared" si="11"/>
        <v>100</v>
      </c>
      <c r="Y137" s="625">
        <f t="shared" si="12"/>
        <v>37.771739130434781</v>
      </c>
      <c r="Z137" s="625">
        <f t="shared" si="13"/>
        <v>0</v>
      </c>
      <c r="AA137" s="625">
        <f t="shared" si="14"/>
        <v>5.7744565217391308</v>
      </c>
      <c r="AB137" s="625">
        <f t="shared" si="15"/>
        <v>0</v>
      </c>
      <c r="AC137" s="625">
        <f t="shared" si="16"/>
        <v>0</v>
      </c>
      <c r="AD137" s="625">
        <f t="shared" si="17"/>
        <v>0</v>
      </c>
      <c r="AE137" s="625">
        <f t="shared" si="18"/>
        <v>0.40760869565217389</v>
      </c>
      <c r="AF137" s="625">
        <f t="shared" si="19"/>
        <v>25.135869565217391</v>
      </c>
      <c r="AG137" s="625">
        <f t="shared" si="20"/>
        <v>30.842391304347828</v>
      </c>
    </row>
    <row r="138" spans="1:33" hidden="1">
      <c r="A138" s="613">
        <v>5781</v>
      </c>
      <c r="B138" s="613" t="s">
        <v>2155</v>
      </c>
      <c r="E138" s="616" t="s">
        <v>2253</v>
      </c>
      <c r="F138" s="616">
        <v>1</v>
      </c>
      <c r="G138" s="616" t="s">
        <v>2251</v>
      </c>
      <c r="H138" s="616">
        <v>1</v>
      </c>
      <c r="I138" s="616" t="s">
        <v>2176</v>
      </c>
      <c r="J138" s="616" t="s">
        <v>2188</v>
      </c>
      <c r="K138" s="616">
        <v>3</v>
      </c>
      <c r="L138" s="616" t="s">
        <v>2243</v>
      </c>
      <c r="M138" s="617" t="s">
        <v>2190</v>
      </c>
      <c r="N138" s="618">
        <v>5471</v>
      </c>
      <c r="O138" s="618">
        <v>556</v>
      </c>
      <c r="P138" s="621" t="s">
        <v>2260</v>
      </c>
      <c r="Q138" s="618">
        <v>1786</v>
      </c>
      <c r="R138" s="618">
        <v>678</v>
      </c>
      <c r="S138" s="618">
        <v>74</v>
      </c>
      <c r="T138" s="618">
        <v>70</v>
      </c>
      <c r="U138" s="618">
        <v>24</v>
      </c>
      <c r="V138" s="618">
        <v>602</v>
      </c>
      <c r="W138" s="618">
        <v>708</v>
      </c>
      <c r="X138" s="625">
        <f t="shared" si="11"/>
        <v>100</v>
      </c>
      <c r="Y138" s="625">
        <f t="shared" si="12"/>
        <v>10.162675927618352</v>
      </c>
      <c r="Z138" s="625">
        <f t="shared" si="13"/>
        <v>0</v>
      </c>
      <c r="AA138" s="625">
        <f t="shared" si="14"/>
        <v>32.644854688356787</v>
      </c>
      <c r="AB138" s="625">
        <f t="shared" si="15"/>
        <v>12.392615609577774</v>
      </c>
      <c r="AC138" s="625">
        <f t="shared" si="16"/>
        <v>1.3525863644671907</v>
      </c>
      <c r="AD138" s="625">
        <f t="shared" si="17"/>
        <v>1.2794735880095047</v>
      </c>
      <c r="AE138" s="625">
        <f t="shared" si="18"/>
        <v>0.43867665874611589</v>
      </c>
      <c r="AF138" s="625">
        <f t="shared" si="19"/>
        <v>11.003472856881739</v>
      </c>
      <c r="AG138" s="625">
        <f t="shared" si="20"/>
        <v>12.940961433010417</v>
      </c>
    </row>
    <row r="139" spans="1:33" hidden="1">
      <c r="A139" s="613">
        <v>5782</v>
      </c>
      <c r="B139" s="613" t="s">
        <v>2155</v>
      </c>
      <c r="E139" s="616" t="s">
        <v>2253</v>
      </c>
      <c r="F139" s="616">
        <v>1</v>
      </c>
      <c r="G139" s="616" t="s">
        <v>2251</v>
      </c>
      <c r="H139" s="616">
        <v>1</v>
      </c>
      <c r="I139" s="616" t="s">
        <v>2176</v>
      </c>
      <c r="J139" s="616" t="s">
        <v>2188</v>
      </c>
      <c r="K139" s="616">
        <v>3</v>
      </c>
      <c r="L139" s="616" t="s">
        <v>2244</v>
      </c>
      <c r="M139" s="617" t="s">
        <v>2190</v>
      </c>
      <c r="N139" s="618">
        <v>2942</v>
      </c>
      <c r="O139" s="621" t="s">
        <v>2260</v>
      </c>
      <c r="P139" s="621" t="s">
        <v>2260</v>
      </c>
      <c r="Q139" s="618">
        <v>992</v>
      </c>
      <c r="R139" s="618">
        <v>107</v>
      </c>
      <c r="S139" s="618">
        <v>21</v>
      </c>
      <c r="T139" s="618">
        <v>12</v>
      </c>
      <c r="U139" s="618">
        <v>15</v>
      </c>
      <c r="V139" s="618">
        <v>41</v>
      </c>
      <c r="W139" s="618">
        <v>227</v>
      </c>
      <c r="X139" s="625">
        <f t="shared" ref="X139:X202" si="21">N139/$N139*100</f>
        <v>100</v>
      </c>
      <c r="Y139" s="625">
        <f t="shared" ref="Y139:Y202" si="22">O139/$N139*100</f>
        <v>0</v>
      </c>
      <c r="Z139" s="625">
        <f t="shared" ref="Z139:Z202" si="23">P139/$N139*100</f>
        <v>0</v>
      </c>
      <c r="AA139" s="625">
        <f t="shared" ref="AA139:AA202" si="24">Q139/$N139*100</f>
        <v>33.718558803535011</v>
      </c>
      <c r="AB139" s="625">
        <f t="shared" ref="AB139:AB202" si="25">R139/$N139*100</f>
        <v>3.6369816451393611</v>
      </c>
      <c r="AC139" s="625">
        <f t="shared" ref="AC139:AC202" si="26">S139/$N139*100</f>
        <v>0.71380013596193059</v>
      </c>
      <c r="AD139" s="625">
        <f t="shared" ref="AD139:AD202" si="27">T139/$N139*100</f>
        <v>0.40788579197824609</v>
      </c>
      <c r="AE139" s="625">
        <f t="shared" ref="AE139:AE202" si="28">U139/$N139*100</f>
        <v>0.50985723997280763</v>
      </c>
      <c r="AF139" s="625">
        <f t="shared" ref="AF139:AF202" si="29">V139/$N139*100</f>
        <v>1.3936097892590074</v>
      </c>
      <c r="AG139" s="625">
        <f t="shared" ref="AG139:AG202" si="30">W139/$N139*100</f>
        <v>7.7158395649218221</v>
      </c>
    </row>
    <row r="140" spans="1:33" hidden="1">
      <c r="A140" s="613">
        <v>5783</v>
      </c>
      <c r="B140" s="613" t="s">
        <v>2155</v>
      </c>
      <c r="E140" s="616" t="s">
        <v>2253</v>
      </c>
      <c r="F140" s="616">
        <v>1</v>
      </c>
      <c r="G140" s="616" t="s">
        <v>2251</v>
      </c>
      <c r="H140" s="616">
        <v>1</v>
      </c>
      <c r="I140" s="616" t="s">
        <v>2176</v>
      </c>
      <c r="J140" s="616" t="s">
        <v>2188</v>
      </c>
      <c r="K140" s="616">
        <v>3</v>
      </c>
      <c r="L140" s="616" t="s">
        <v>2245</v>
      </c>
      <c r="M140" s="617" t="s">
        <v>2190</v>
      </c>
      <c r="N140" s="618">
        <v>13678</v>
      </c>
      <c r="O140" s="618">
        <v>723</v>
      </c>
      <c r="P140" s="621" t="s">
        <v>2260</v>
      </c>
      <c r="Q140" s="618">
        <v>9</v>
      </c>
      <c r="R140" s="618">
        <v>32</v>
      </c>
      <c r="S140" s="618">
        <v>1</v>
      </c>
      <c r="T140" s="621" t="s">
        <v>2260</v>
      </c>
      <c r="U140" s="618">
        <v>126</v>
      </c>
      <c r="V140" s="621" t="s">
        <v>2260</v>
      </c>
      <c r="W140" s="618">
        <v>4362</v>
      </c>
      <c r="X140" s="625">
        <f t="shared" si="21"/>
        <v>100</v>
      </c>
      <c r="Y140" s="625">
        <f t="shared" si="22"/>
        <v>5.2858605059219181</v>
      </c>
      <c r="Z140" s="625">
        <f t="shared" si="23"/>
        <v>0</v>
      </c>
      <c r="AA140" s="625">
        <f t="shared" si="24"/>
        <v>6.5799093434712685E-2</v>
      </c>
      <c r="AB140" s="625">
        <f t="shared" si="25"/>
        <v>0.23395233221231174</v>
      </c>
      <c r="AC140" s="625">
        <f t="shared" si="26"/>
        <v>7.3110103816347418E-3</v>
      </c>
      <c r="AD140" s="625">
        <f t="shared" si="27"/>
        <v>0</v>
      </c>
      <c r="AE140" s="625">
        <f t="shared" si="28"/>
        <v>0.92118730808597749</v>
      </c>
      <c r="AF140" s="625">
        <f t="shared" si="29"/>
        <v>0</v>
      </c>
      <c r="AG140" s="625">
        <f t="shared" si="30"/>
        <v>31.890627284690744</v>
      </c>
    </row>
    <row r="141" spans="1:33" hidden="1">
      <c r="A141" s="613">
        <v>5784</v>
      </c>
      <c r="B141" s="613" t="s">
        <v>2155</v>
      </c>
      <c r="E141" s="616" t="s">
        <v>2253</v>
      </c>
      <c r="F141" s="616">
        <v>1</v>
      </c>
      <c r="G141" s="616" t="s">
        <v>2251</v>
      </c>
      <c r="H141" s="616">
        <v>1</v>
      </c>
      <c r="I141" s="616" t="s">
        <v>2176</v>
      </c>
      <c r="J141" s="616" t="s">
        <v>2188</v>
      </c>
      <c r="K141" s="616">
        <v>2</v>
      </c>
      <c r="L141" s="616" t="s">
        <v>2246</v>
      </c>
      <c r="M141" s="617" t="s">
        <v>2190</v>
      </c>
      <c r="N141" s="618">
        <v>53241</v>
      </c>
      <c r="O141" s="618">
        <v>858</v>
      </c>
      <c r="P141" s="618">
        <v>142</v>
      </c>
      <c r="Q141" s="618">
        <v>1324</v>
      </c>
      <c r="R141" s="618">
        <v>1149</v>
      </c>
      <c r="S141" s="618">
        <v>374</v>
      </c>
      <c r="T141" s="618">
        <v>270</v>
      </c>
      <c r="U141" s="618">
        <v>66</v>
      </c>
      <c r="V141" s="618">
        <v>1155</v>
      </c>
      <c r="W141" s="618">
        <v>14927</v>
      </c>
      <c r="X141" s="625">
        <f t="shared" si="21"/>
        <v>100</v>
      </c>
      <c r="Y141" s="625">
        <f t="shared" si="22"/>
        <v>1.6115399785879305</v>
      </c>
      <c r="Z141" s="625">
        <f t="shared" si="23"/>
        <v>0.26671174470802578</v>
      </c>
      <c r="AA141" s="625">
        <f t="shared" si="24"/>
        <v>2.486805281643846</v>
      </c>
      <c r="AB141" s="625">
        <f t="shared" si="25"/>
        <v>2.1581112300670537</v>
      </c>
      <c r="AC141" s="625">
        <f t="shared" si="26"/>
        <v>0.70246614451268763</v>
      </c>
      <c r="AD141" s="625">
        <f t="shared" si="27"/>
        <v>0.50712796528990822</v>
      </c>
      <c r="AE141" s="625">
        <f t="shared" si="28"/>
        <v>0.12396461373753311</v>
      </c>
      <c r="AF141" s="625">
        <f t="shared" si="29"/>
        <v>2.169380740406829</v>
      </c>
      <c r="AG141" s="625">
        <f t="shared" si="30"/>
        <v>28.036663473638733</v>
      </c>
    </row>
    <row r="142" spans="1:33" hidden="1">
      <c r="A142" s="613">
        <v>5785</v>
      </c>
      <c r="B142" s="613" t="s">
        <v>2155</v>
      </c>
      <c r="E142" s="616" t="s">
        <v>2253</v>
      </c>
      <c r="F142" s="616">
        <v>1</v>
      </c>
      <c r="G142" s="616" t="s">
        <v>2251</v>
      </c>
      <c r="H142" s="616">
        <v>1</v>
      </c>
      <c r="I142" s="616" t="s">
        <v>2176</v>
      </c>
      <c r="J142" s="616" t="s">
        <v>2188</v>
      </c>
      <c r="K142" s="616">
        <v>3</v>
      </c>
      <c r="L142" s="616" t="s">
        <v>2247</v>
      </c>
      <c r="M142" s="617" t="s">
        <v>2190</v>
      </c>
      <c r="N142" s="618">
        <v>28893</v>
      </c>
      <c r="O142" s="618">
        <v>858</v>
      </c>
      <c r="P142" s="618">
        <v>142</v>
      </c>
      <c r="Q142" s="618">
        <v>1324</v>
      </c>
      <c r="R142" s="618">
        <v>1149</v>
      </c>
      <c r="S142" s="618">
        <v>374</v>
      </c>
      <c r="T142" s="618">
        <v>270</v>
      </c>
      <c r="U142" s="618">
        <v>66</v>
      </c>
      <c r="V142" s="618">
        <v>1155</v>
      </c>
      <c r="W142" s="618">
        <v>14799</v>
      </c>
      <c r="X142" s="625">
        <f t="shared" si="21"/>
        <v>100</v>
      </c>
      <c r="Y142" s="625">
        <f t="shared" si="22"/>
        <v>2.9695774062921814</v>
      </c>
      <c r="Z142" s="625">
        <f t="shared" si="23"/>
        <v>0.49146852178728417</v>
      </c>
      <c r="AA142" s="625">
        <f t="shared" si="24"/>
        <v>4.5824248087772128</v>
      </c>
      <c r="AB142" s="625">
        <f t="shared" si="25"/>
        <v>3.9767417713633062</v>
      </c>
      <c r="AC142" s="625">
        <f t="shared" si="26"/>
        <v>1.2944311771017201</v>
      </c>
      <c r="AD142" s="625">
        <f t="shared" si="27"/>
        <v>0.93448240058145571</v>
      </c>
      <c r="AE142" s="625">
        <f t="shared" si="28"/>
        <v>0.22842903125324474</v>
      </c>
      <c r="AF142" s="625">
        <f t="shared" si="29"/>
        <v>3.9975080469317832</v>
      </c>
      <c r="AG142" s="625">
        <f t="shared" si="30"/>
        <v>51.220018689648015</v>
      </c>
    </row>
    <row r="143" spans="1:33" hidden="1">
      <c r="A143" s="613">
        <v>5786</v>
      </c>
      <c r="B143" s="613" t="s">
        <v>2155</v>
      </c>
      <c r="E143" s="616" t="s">
        <v>2253</v>
      </c>
      <c r="F143" s="616">
        <v>1</v>
      </c>
      <c r="G143" s="616" t="s">
        <v>2251</v>
      </c>
      <c r="H143" s="616">
        <v>1</v>
      </c>
      <c r="I143" s="616" t="s">
        <v>2176</v>
      </c>
      <c r="J143" s="616" t="s">
        <v>2188</v>
      </c>
      <c r="K143" s="616">
        <v>3</v>
      </c>
      <c r="L143" s="616" t="s">
        <v>2248</v>
      </c>
      <c r="M143" s="617" t="s">
        <v>2190</v>
      </c>
      <c r="N143" s="618">
        <v>11569</v>
      </c>
      <c r="O143" s="621" t="s">
        <v>2260</v>
      </c>
      <c r="P143" s="621" t="s">
        <v>2260</v>
      </c>
      <c r="Q143" s="621" t="s">
        <v>2260</v>
      </c>
      <c r="R143" s="621" t="s">
        <v>2260</v>
      </c>
      <c r="S143" s="621" t="s">
        <v>2260</v>
      </c>
      <c r="T143" s="621" t="s">
        <v>2260</v>
      </c>
      <c r="U143" s="621" t="s">
        <v>2260</v>
      </c>
      <c r="V143" s="621" t="s">
        <v>2260</v>
      </c>
      <c r="W143" s="621" t="s">
        <v>2260</v>
      </c>
      <c r="X143" s="625">
        <f t="shared" si="21"/>
        <v>100</v>
      </c>
      <c r="Y143" s="625">
        <f t="shared" si="22"/>
        <v>0</v>
      </c>
      <c r="Z143" s="625">
        <f t="shared" si="23"/>
        <v>0</v>
      </c>
      <c r="AA143" s="625">
        <f t="shared" si="24"/>
        <v>0</v>
      </c>
      <c r="AB143" s="625">
        <f t="shared" si="25"/>
        <v>0</v>
      </c>
      <c r="AC143" s="625">
        <f t="shared" si="26"/>
        <v>0</v>
      </c>
      <c r="AD143" s="625">
        <f t="shared" si="27"/>
        <v>0</v>
      </c>
      <c r="AE143" s="625">
        <f t="shared" si="28"/>
        <v>0</v>
      </c>
      <c r="AF143" s="625">
        <f t="shared" si="29"/>
        <v>0</v>
      </c>
      <c r="AG143" s="625">
        <f t="shared" si="30"/>
        <v>0</v>
      </c>
    </row>
    <row r="144" spans="1:33" hidden="1">
      <c r="A144" s="613">
        <v>5787</v>
      </c>
      <c r="B144" s="613" t="s">
        <v>2155</v>
      </c>
      <c r="E144" s="616" t="s">
        <v>2253</v>
      </c>
      <c r="F144" s="616">
        <v>1</v>
      </c>
      <c r="G144" s="616" t="s">
        <v>2251</v>
      </c>
      <c r="H144" s="616">
        <v>1</v>
      </c>
      <c r="I144" s="616" t="s">
        <v>2176</v>
      </c>
      <c r="J144" s="616" t="s">
        <v>2188</v>
      </c>
      <c r="K144" s="616">
        <v>3</v>
      </c>
      <c r="L144" s="616" t="s">
        <v>2249</v>
      </c>
      <c r="M144" s="617" t="s">
        <v>2190</v>
      </c>
      <c r="N144" s="618">
        <v>7795</v>
      </c>
      <c r="O144" s="621" t="s">
        <v>2260</v>
      </c>
      <c r="P144" s="621" t="s">
        <v>2260</v>
      </c>
      <c r="Q144" s="621" t="s">
        <v>2260</v>
      </c>
      <c r="R144" s="621" t="s">
        <v>2260</v>
      </c>
      <c r="S144" s="621" t="s">
        <v>2260</v>
      </c>
      <c r="T144" s="621" t="s">
        <v>2260</v>
      </c>
      <c r="U144" s="621" t="s">
        <v>2260</v>
      </c>
      <c r="V144" s="621" t="s">
        <v>2260</v>
      </c>
      <c r="W144" s="621" t="s">
        <v>2260</v>
      </c>
      <c r="X144" s="625">
        <f t="shared" si="21"/>
        <v>100</v>
      </c>
      <c r="Y144" s="625">
        <f t="shared" si="22"/>
        <v>0</v>
      </c>
      <c r="Z144" s="625">
        <f t="shared" si="23"/>
        <v>0</v>
      </c>
      <c r="AA144" s="625">
        <f t="shared" si="24"/>
        <v>0</v>
      </c>
      <c r="AB144" s="625">
        <f t="shared" si="25"/>
        <v>0</v>
      </c>
      <c r="AC144" s="625">
        <f t="shared" si="26"/>
        <v>0</v>
      </c>
      <c r="AD144" s="625">
        <f t="shared" si="27"/>
        <v>0</v>
      </c>
      <c r="AE144" s="625">
        <f t="shared" si="28"/>
        <v>0</v>
      </c>
      <c r="AF144" s="625">
        <f t="shared" si="29"/>
        <v>0</v>
      </c>
      <c r="AG144" s="625">
        <f t="shared" si="30"/>
        <v>0</v>
      </c>
    </row>
    <row r="145" spans="1:33" hidden="1">
      <c r="A145" s="613">
        <v>5788</v>
      </c>
      <c r="B145" s="613" t="s">
        <v>2155</v>
      </c>
      <c r="E145" s="616" t="s">
        <v>2253</v>
      </c>
      <c r="F145" s="616">
        <v>1</v>
      </c>
      <c r="G145" s="616" t="s">
        <v>2251</v>
      </c>
      <c r="H145" s="616">
        <v>1</v>
      </c>
      <c r="I145" s="616" t="s">
        <v>2176</v>
      </c>
      <c r="J145" s="616" t="s">
        <v>2188</v>
      </c>
      <c r="K145" s="616">
        <v>3</v>
      </c>
      <c r="L145" s="616" t="s">
        <v>2250</v>
      </c>
      <c r="M145" s="617" t="s">
        <v>2190</v>
      </c>
      <c r="N145" s="618">
        <v>4983</v>
      </c>
      <c r="O145" s="621" t="s">
        <v>2260</v>
      </c>
      <c r="P145" s="621" t="s">
        <v>2260</v>
      </c>
      <c r="Q145" s="621" t="s">
        <v>2260</v>
      </c>
      <c r="R145" s="621" t="s">
        <v>2260</v>
      </c>
      <c r="S145" s="621" t="s">
        <v>2260</v>
      </c>
      <c r="T145" s="621" t="s">
        <v>2260</v>
      </c>
      <c r="U145" s="621" t="s">
        <v>2260</v>
      </c>
      <c r="V145" s="621" t="s">
        <v>2260</v>
      </c>
      <c r="W145" s="618">
        <v>128</v>
      </c>
      <c r="X145" s="625">
        <f t="shared" si="21"/>
        <v>100</v>
      </c>
      <c r="Y145" s="625">
        <f t="shared" si="22"/>
        <v>0</v>
      </c>
      <c r="Z145" s="625">
        <f t="shared" si="23"/>
        <v>0</v>
      </c>
      <c r="AA145" s="625">
        <f t="shared" si="24"/>
        <v>0</v>
      </c>
      <c r="AB145" s="625">
        <f t="shared" si="25"/>
        <v>0</v>
      </c>
      <c r="AC145" s="625">
        <f t="shared" si="26"/>
        <v>0</v>
      </c>
      <c r="AD145" s="625">
        <f t="shared" si="27"/>
        <v>0</v>
      </c>
      <c r="AE145" s="625">
        <f t="shared" si="28"/>
        <v>0</v>
      </c>
      <c r="AF145" s="625">
        <f t="shared" si="29"/>
        <v>0</v>
      </c>
      <c r="AG145" s="625">
        <f t="shared" si="30"/>
        <v>2.5687336945615091</v>
      </c>
    </row>
    <row r="146" spans="1:33" hidden="1">
      <c r="A146" s="613">
        <v>6537</v>
      </c>
      <c r="B146" s="613" t="s">
        <v>2155</v>
      </c>
      <c r="E146" s="616" t="s">
        <v>2253</v>
      </c>
      <c r="F146" s="616">
        <v>1</v>
      </c>
      <c r="G146" s="616" t="s">
        <v>2252</v>
      </c>
      <c r="H146" s="616">
        <v>1</v>
      </c>
      <c r="I146" s="616" t="s">
        <v>2176</v>
      </c>
      <c r="J146" s="616" t="s">
        <v>2177</v>
      </c>
      <c r="K146" s="616">
        <v>1</v>
      </c>
      <c r="L146" s="616" t="s">
        <v>2178</v>
      </c>
      <c r="M146" s="617"/>
      <c r="N146" s="618">
        <v>20</v>
      </c>
      <c r="O146" s="618">
        <v>20</v>
      </c>
      <c r="P146" s="618">
        <v>20</v>
      </c>
      <c r="Q146" s="618">
        <v>20</v>
      </c>
      <c r="R146" s="618">
        <v>20</v>
      </c>
      <c r="S146" s="618">
        <v>20</v>
      </c>
      <c r="T146" s="618">
        <v>20</v>
      </c>
      <c r="U146" s="618">
        <v>20</v>
      </c>
      <c r="V146" s="618">
        <v>20</v>
      </c>
      <c r="W146" s="618">
        <v>20</v>
      </c>
      <c r="X146" s="625">
        <f t="shared" si="21"/>
        <v>100</v>
      </c>
      <c r="Y146" s="625">
        <f t="shared" si="22"/>
        <v>100</v>
      </c>
      <c r="Z146" s="625">
        <f t="shared" si="23"/>
        <v>100</v>
      </c>
      <c r="AA146" s="625">
        <f t="shared" si="24"/>
        <v>100</v>
      </c>
      <c r="AB146" s="625">
        <f t="shared" si="25"/>
        <v>100</v>
      </c>
      <c r="AC146" s="625">
        <f t="shared" si="26"/>
        <v>100</v>
      </c>
      <c r="AD146" s="625">
        <f t="shared" si="27"/>
        <v>100</v>
      </c>
      <c r="AE146" s="625">
        <f t="shared" si="28"/>
        <v>100</v>
      </c>
      <c r="AF146" s="625">
        <f t="shared" si="29"/>
        <v>100</v>
      </c>
      <c r="AG146" s="625">
        <f t="shared" si="30"/>
        <v>100</v>
      </c>
    </row>
    <row r="147" spans="1:33" hidden="1">
      <c r="A147" s="613">
        <v>6538</v>
      </c>
      <c r="B147" s="613" t="s">
        <v>2155</v>
      </c>
      <c r="E147" s="616" t="s">
        <v>2253</v>
      </c>
      <c r="F147" s="616">
        <v>1</v>
      </c>
      <c r="G147" s="616" t="s">
        <v>2252</v>
      </c>
      <c r="H147" s="616">
        <v>1</v>
      </c>
      <c r="I147" s="616" t="s">
        <v>2176</v>
      </c>
      <c r="J147" s="616" t="s">
        <v>2179</v>
      </c>
      <c r="K147" s="616">
        <v>1</v>
      </c>
      <c r="L147" s="616" t="s">
        <v>2178</v>
      </c>
      <c r="M147" s="617"/>
      <c r="N147" s="618">
        <v>70478</v>
      </c>
      <c r="O147" s="618">
        <v>70478</v>
      </c>
      <c r="P147" s="618">
        <v>70478</v>
      </c>
      <c r="Q147" s="618">
        <v>70478</v>
      </c>
      <c r="R147" s="618">
        <v>70478</v>
      </c>
      <c r="S147" s="618">
        <v>70478</v>
      </c>
      <c r="T147" s="618">
        <v>70478</v>
      </c>
      <c r="U147" s="618">
        <v>70478</v>
      </c>
      <c r="V147" s="618">
        <v>70478</v>
      </c>
      <c r="W147" s="618">
        <v>70478</v>
      </c>
      <c r="X147" s="625">
        <f t="shared" si="21"/>
        <v>100</v>
      </c>
      <c r="Y147" s="625">
        <f t="shared" si="22"/>
        <v>100</v>
      </c>
      <c r="Z147" s="625">
        <f t="shared" si="23"/>
        <v>100</v>
      </c>
      <c r="AA147" s="625">
        <f t="shared" si="24"/>
        <v>100</v>
      </c>
      <c r="AB147" s="625">
        <f t="shared" si="25"/>
        <v>100</v>
      </c>
      <c r="AC147" s="625">
        <f t="shared" si="26"/>
        <v>100</v>
      </c>
      <c r="AD147" s="625">
        <f t="shared" si="27"/>
        <v>100</v>
      </c>
      <c r="AE147" s="625">
        <f t="shared" si="28"/>
        <v>100</v>
      </c>
      <c r="AF147" s="625">
        <f t="shared" si="29"/>
        <v>100</v>
      </c>
      <c r="AG147" s="625">
        <f t="shared" si="30"/>
        <v>100</v>
      </c>
    </row>
    <row r="148" spans="1:33" hidden="1">
      <c r="A148" s="613">
        <v>6539</v>
      </c>
      <c r="B148" s="613" t="s">
        <v>2155</v>
      </c>
      <c r="E148" s="616" t="s">
        <v>2253</v>
      </c>
      <c r="F148" s="616">
        <v>1</v>
      </c>
      <c r="G148" s="616" t="s">
        <v>2252</v>
      </c>
      <c r="H148" s="616">
        <v>1</v>
      </c>
      <c r="I148" s="616" t="s">
        <v>2176</v>
      </c>
      <c r="J148" s="616" t="s">
        <v>2180</v>
      </c>
      <c r="K148" s="616">
        <v>1</v>
      </c>
      <c r="L148" s="616" t="s">
        <v>2181</v>
      </c>
      <c r="M148" s="617" t="s">
        <v>2182</v>
      </c>
      <c r="N148" s="619">
        <v>1</v>
      </c>
      <c r="O148" s="619">
        <v>1</v>
      </c>
      <c r="P148" s="619">
        <v>1</v>
      </c>
      <c r="Q148" s="619">
        <v>1</v>
      </c>
      <c r="R148" s="619">
        <v>1</v>
      </c>
      <c r="S148" s="619">
        <v>1</v>
      </c>
      <c r="T148" s="619">
        <v>1</v>
      </c>
      <c r="U148" s="619">
        <v>1</v>
      </c>
      <c r="V148" s="619">
        <v>1</v>
      </c>
      <c r="W148" s="619">
        <v>1</v>
      </c>
      <c r="X148" s="625">
        <f t="shared" si="21"/>
        <v>100</v>
      </c>
      <c r="Y148" s="625">
        <f t="shared" si="22"/>
        <v>100</v>
      </c>
      <c r="Z148" s="625">
        <f t="shared" si="23"/>
        <v>100</v>
      </c>
      <c r="AA148" s="625">
        <f t="shared" si="24"/>
        <v>100</v>
      </c>
      <c r="AB148" s="625">
        <f t="shared" si="25"/>
        <v>100</v>
      </c>
      <c r="AC148" s="625">
        <f t="shared" si="26"/>
        <v>100</v>
      </c>
      <c r="AD148" s="625">
        <f t="shared" si="27"/>
        <v>100</v>
      </c>
      <c r="AE148" s="625">
        <f t="shared" si="28"/>
        <v>100</v>
      </c>
      <c r="AF148" s="625">
        <f t="shared" si="29"/>
        <v>100</v>
      </c>
      <c r="AG148" s="625">
        <f t="shared" si="30"/>
        <v>100</v>
      </c>
    </row>
    <row r="149" spans="1:33" hidden="1">
      <c r="A149" s="613">
        <v>6540</v>
      </c>
      <c r="B149" s="613" t="s">
        <v>2155</v>
      </c>
      <c r="E149" s="616" t="s">
        <v>2253</v>
      </c>
      <c r="F149" s="616">
        <v>1</v>
      </c>
      <c r="G149" s="616" t="s">
        <v>2252</v>
      </c>
      <c r="H149" s="616">
        <v>1</v>
      </c>
      <c r="I149" s="616" t="s">
        <v>2176</v>
      </c>
      <c r="J149" s="616" t="s">
        <v>2183</v>
      </c>
      <c r="K149" s="616">
        <v>1</v>
      </c>
      <c r="L149" s="616" t="s">
        <v>2181</v>
      </c>
      <c r="M149" s="617" t="s">
        <v>2182</v>
      </c>
      <c r="N149" s="622" t="s">
        <v>2260</v>
      </c>
      <c r="O149" s="622" t="s">
        <v>2260</v>
      </c>
      <c r="P149" s="622" t="s">
        <v>2260</v>
      </c>
      <c r="Q149" s="622" t="s">
        <v>2260</v>
      </c>
      <c r="R149" s="622" t="s">
        <v>2260</v>
      </c>
      <c r="S149" s="622" t="s">
        <v>2260</v>
      </c>
      <c r="T149" s="622" t="s">
        <v>2260</v>
      </c>
      <c r="U149" s="622" t="s">
        <v>2260</v>
      </c>
      <c r="V149" s="622" t="s">
        <v>2260</v>
      </c>
      <c r="W149" s="622" t="s">
        <v>2260</v>
      </c>
      <c r="X149" s="625" t="e">
        <f t="shared" si="21"/>
        <v>#DIV/0!</v>
      </c>
      <c r="Y149" s="625" t="e">
        <f t="shared" si="22"/>
        <v>#DIV/0!</v>
      </c>
      <c r="Z149" s="625" t="e">
        <f t="shared" si="23"/>
        <v>#DIV/0!</v>
      </c>
      <c r="AA149" s="625" t="e">
        <f t="shared" si="24"/>
        <v>#DIV/0!</v>
      </c>
      <c r="AB149" s="625" t="e">
        <f t="shared" si="25"/>
        <v>#DIV/0!</v>
      </c>
      <c r="AC149" s="625" t="e">
        <f t="shared" si="26"/>
        <v>#DIV/0!</v>
      </c>
      <c r="AD149" s="625" t="e">
        <f t="shared" si="27"/>
        <v>#DIV/0!</v>
      </c>
      <c r="AE149" s="625" t="e">
        <f t="shared" si="28"/>
        <v>#DIV/0!</v>
      </c>
      <c r="AF149" s="625" t="e">
        <f t="shared" si="29"/>
        <v>#DIV/0!</v>
      </c>
      <c r="AG149" s="625" t="e">
        <f t="shared" si="30"/>
        <v>#DIV/0!</v>
      </c>
    </row>
    <row r="150" spans="1:33" hidden="1">
      <c r="A150" s="613">
        <v>6541</v>
      </c>
      <c r="B150" s="613" t="s">
        <v>2155</v>
      </c>
      <c r="E150" s="616" t="s">
        <v>2253</v>
      </c>
      <c r="F150" s="616">
        <v>1</v>
      </c>
      <c r="G150" s="616" t="s">
        <v>2252</v>
      </c>
      <c r="H150" s="616">
        <v>1</v>
      </c>
      <c r="I150" s="616" t="s">
        <v>2176</v>
      </c>
      <c r="J150" s="616" t="s">
        <v>2184</v>
      </c>
      <c r="K150" s="616">
        <v>1</v>
      </c>
      <c r="L150" s="616" t="s">
        <v>2181</v>
      </c>
      <c r="M150" s="617" t="s">
        <v>2182</v>
      </c>
      <c r="N150" s="619">
        <v>0.64</v>
      </c>
      <c r="O150" s="619">
        <v>0.64</v>
      </c>
      <c r="P150" s="619">
        <v>0.64</v>
      </c>
      <c r="Q150" s="619">
        <v>0.64</v>
      </c>
      <c r="R150" s="619">
        <v>0.64</v>
      </c>
      <c r="S150" s="619">
        <v>0.64</v>
      </c>
      <c r="T150" s="619">
        <v>0.64</v>
      </c>
      <c r="U150" s="619">
        <v>0.64</v>
      </c>
      <c r="V150" s="619">
        <v>0.64</v>
      </c>
      <c r="W150" s="619">
        <v>0.64</v>
      </c>
      <c r="X150" s="625">
        <f t="shared" si="21"/>
        <v>100</v>
      </c>
      <c r="Y150" s="625">
        <f t="shared" si="22"/>
        <v>100</v>
      </c>
      <c r="Z150" s="625">
        <f t="shared" si="23"/>
        <v>100</v>
      </c>
      <c r="AA150" s="625">
        <f t="shared" si="24"/>
        <v>100</v>
      </c>
      <c r="AB150" s="625">
        <f t="shared" si="25"/>
        <v>100</v>
      </c>
      <c r="AC150" s="625">
        <f t="shared" si="26"/>
        <v>100</v>
      </c>
      <c r="AD150" s="625">
        <f t="shared" si="27"/>
        <v>100</v>
      </c>
      <c r="AE150" s="625">
        <f t="shared" si="28"/>
        <v>100</v>
      </c>
      <c r="AF150" s="625">
        <f t="shared" si="29"/>
        <v>100</v>
      </c>
      <c r="AG150" s="625">
        <f t="shared" si="30"/>
        <v>100</v>
      </c>
    </row>
    <row r="151" spans="1:33" hidden="1">
      <c r="A151" s="613">
        <v>6542</v>
      </c>
      <c r="B151" s="613" t="s">
        <v>2155</v>
      </c>
      <c r="E151" s="616" t="s">
        <v>2253</v>
      </c>
      <c r="F151" s="616">
        <v>1</v>
      </c>
      <c r="G151" s="616" t="s">
        <v>2252</v>
      </c>
      <c r="H151" s="616">
        <v>1</v>
      </c>
      <c r="I151" s="616" t="s">
        <v>2176</v>
      </c>
      <c r="J151" s="616" t="s">
        <v>2185</v>
      </c>
      <c r="K151" s="616">
        <v>1</v>
      </c>
      <c r="L151" s="616" t="s">
        <v>2181</v>
      </c>
      <c r="M151" s="617" t="s">
        <v>2182</v>
      </c>
      <c r="N151" s="619">
        <v>0.44</v>
      </c>
      <c r="O151" s="619">
        <v>0.44</v>
      </c>
      <c r="P151" s="619">
        <v>0.44</v>
      </c>
      <c r="Q151" s="619">
        <v>0.44</v>
      </c>
      <c r="R151" s="619">
        <v>0.44</v>
      </c>
      <c r="S151" s="619">
        <v>0.44</v>
      </c>
      <c r="T151" s="619">
        <v>0.44</v>
      </c>
      <c r="U151" s="619">
        <v>0.44</v>
      </c>
      <c r="V151" s="619">
        <v>0.44</v>
      </c>
      <c r="W151" s="619">
        <v>0.44</v>
      </c>
      <c r="X151" s="625">
        <f t="shared" si="21"/>
        <v>100</v>
      </c>
      <c r="Y151" s="625">
        <f t="shared" si="22"/>
        <v>100</v>
      </c>
      <c r="Z151" s="625">
        <f t="shared" si="23"/>
        <v>100</v>
      </c>
      <c r="AA151" s="625">
        <f t="shared" si="24"/>
        <v>100</v>
      </c>
      <c r="AB151" s="625">
        <f t="shared" si="25"/>
        <v>100</v>
      </c>
      <c r="AC151" s="625">
        <f t="shared" si="26"/>
        <v>100</v>
      </c>
      <c r="AD151" s="625">
        <f t="shared" si="27"/>
        <v>100</v>
      </c>
      <c r="AE151" s="625">
        <f t="shared" si="28"/>
        <v>100</v>
      </c>
      <c r="AF151" s="625">
        <f t="shared" si="29"/>
        <v>100</v>
      </c>
      <c r="AG151" s="625">
        <f t="shared" si="30"/>
        <v>100</v>
      </c>
    </row>
    <row r="152" spans="1:33" hidden="1">
      <c r="A152" s="613">
        <v>6543</v>
      </c>
      <c r="B152" s="613" t="s">
        <v>2155</v>
      </c>
      <c r="E152" s="616" t="s">
        <v>2253</v>
      </c>
      <c r="F152" s="616">
        <v>1</v>
      </c>
      <c r="G152" s="616" t="s">
        <v>2252</v>
      </c>
      <c r="H152" s="616">
        <v>1</v>
      </c>
      <c r="I152" s="616" t="s">
        <v>2176</v>
      </c>
      <c r="J152" s="616" t="s">
        <v>2186</v>
      </c>
      <c r="K152" s="616">
        <v>1</v>
      </c>
      <c r="L152" s="616" t="s">
        <v>2181</v>
      </c>
      <c r="M152" s="617" t="s">
        <v>2187</v>
      </c>
      <c r="N152" s="620">
        <v>70.599999999999994</v>
      </c>
      <c r="O152" s="620">
        <v>70.599999999999994</v>
      </c>
      <c r="P152" s="620">
        <v>70.599999999999994</v>
      </c>
      <c r="Q152" s="620">
        <v>70.599999999999994</v>
      </c>
      <c r="R152" s="620">
        <v>70.599999999999994</v>
      </c>
      <c r="S152" s="620">
        <v>70.599999999999994</v>
      </c>
      <c r="T152" s="620">
        <v>70.599999999999994</v>
      </c>
      <c r="U152" s="620">
        <v>70.599999999999994</v>
      </c>
      <c r="V152" s="620">
        <v>70.599999999999994</v>
      </c>
      <c r="W152" s="620">
        <v>70.599999999999994</v>
      </c>
      <c r="X152" s="625">
        <f t="shared" si="21"/>
        <v>100</v>
      </c>
      <c r="Y152" s="625">
        <f t="shared" si="22"/>
        <v>100</v>
      </c>
      <c r="Z152" s="625">
        <f t="shared" si="23"/>
        <v>100</v>
      </c>
      <c r="AA152" s="625">
        <f t="shared" si="24"/>
        <v>100</v>
      </c>
      <c r="AB152" s="625">
        <f t="shared" si="25"/>
        <v>100</v>
      </c>
      <c r="AC152" s="625">
        <f t="shared" si="26"/>
        <v>100</v>
      </c>
      <c r="AD152" s="625">
        <f t="shared" si="27"/>
        <v>100</v>
      </c>
      <c r="AE152" s="625">
        <f t="shared" si="28"/>
        <v>100</v>
      </c>
      <c r="AF152" s="625">
        <f t="shared" si="29"/>
        <v>100</v>
      </c>
      <c r="AG152" s="625">
        <f t="shared" si="30"/>
        <v>100</v>
      </c>
    </row>
    <row r="153" spans="1:33" hidden="1">
      <c r="A153" s="613">
        <v>6544</v>
      </c>
      <c r="B153" s="613" t="s">
        <v>2155</v>
      </c>
      <c r="E153" s="616" t="s">
        <v>2253</v>
      </c>
      <c r="F153" s="616">
        <v>1</v>
      </c>
      <c r="G153" s="616" t="s">
        <v>2252</v>
      </c>
      <c r="H153" s="616">
        <v>1</v>
      </c>
      <c r="I153" s="616" t="s">
        <v>2176</v>
      </c>
      <c r="J153" s="616" t="s">
        <v>2188</v>
      </c>
      <c r="K153" s="616">
        <v>1</v>
      </c>
      <c r="L153" s="616" t="s">
        <v>2189</v>
      </c>
      <c r="M153" s="617" t="s">
        <v>2190</v>
      </c>
      <c r="N153" s="618">
        <v>177445</v>
      </c>
      <c r="O153" s="618">
        <v>3013</v>
      </c>
      <c r="P153" s="618">
        <v>4160</v>
      </c>
      <c r="Q153" s="618">
        <v>16921</v>
      </c>
      <c r="R153" s="618">
        <v>22757</v>
      </c>
      <c r="S153" s="618">
        <v>5270</v>
      </c>
      <c r="T153" s="618">
        <v>6108</v>
      </c>
      <c r="U153" s="618">
        <v>5395</v>
      </c>
      <c r="V153" s="618">
        <v>7135</v>
      </c>
      <c r="W153" s="618">
        <v>58192</v>
      </c>
      <c r="X153" s="625">
        <f t="shared" si="21"/>
        <v>100</v>
      </c>
      <c r="Y153" s="625">
        <f t="shared" si="22"/>
        <v>1.6979909267660402</v>
      </c>
      <c r="Z153" s="625">
        <f t="shared" si="23"/>
        <v>2.3443884020400687</v>
      </c>
      <c r="AA153" s="625">
        <f t="shared" si="24"/>
        <v>9.5359125362788468</v>
      </c>
      <c r="AB153" s="625">
        <f t="shared" si="25"/>
        <v>12.824818957986983</v>
      </c>
      <c r="AC153" s="625">
        <f t="shared" si="26"/>
        <v>2.9699343458536447</v>
      </c>
      <c r="AD153" s="625">
        <f t="shared" si="27"/>
        <v>3.4421933556876776</v>
      </c>
      <c r="AE153" s="625">
        <f t="shared" si="28"/>
        <v>3.0403787088957142</v>
      </c>
      <c r="AF153" s="625">
        <f t="shared" si="29"/>
        <v>4.0209642424413197</v>
      </c>
      <c r="AG153" s="625">
        <f t="shared" si="30"/>
        <v>32.794386993152806</v>
      </c>
    </row>
    <row r="154" spans="1:33" hidden="1">
      <c r="A154" s="613">
        <v>6545</v>
      </c>
      <c r="B154" s="613" t="s">
        <v>2155</v>
      </c>
      <c r="E154" s="616" t="s">
        <v>2253</v>
      </c>
      <c r="F154" s="616">
        <v>1</v>
      </c>
      <c r="G154" s="616" t="s">
        <v>2252</v>
      </c>
      <c r="H154" s="616">
        <v>1</v>
      </c>
      <c r="I154" s="616" t="s">
        <v>2176</v>
      </c>
      <c r="J154" s="616" t="s">
        <v>2188</v>
      </c>
      <c r="K154" s="616">
        <v>2</v>
      </c>
      <c r="L154" s="616" t="s">
        <v>2191</v>
      </c>
      <c r="M154" s="617" t="s">
        <v>2190</v>
      </c>
      <c r="N154" s="618">
        <v>47371</v>
      </c>
      <c r="O154" s="618">
        <v>1620</v>
      </c>
      <c r="P154" s="618">
        <v>192</v>
      </c>
      <c r="Q154" s="618">
        <v>4140</v>
      </c>
      <c r="R154" s="618">
        <v>18987</v>
      </c>
      <c r="S154" s="618">
        <v>3594</v>
      </c>
      <c r="T154" s="618">
        <v>3526</v>
      </c>
      <c r="U154" s="618">
        <v>4374</v>
      </c>
      <c r="V154" s="618">
        <v>944</v>
      </c>
      <c r="W154" s="618">
        <v>9993</v>
      </c>
      <c r="X154" s="625">
        <f t="shared" si="21"/>
        <v>100</v>
      </c>
      <c r="Y154" s="625">
        <f t="shared" si="22"/>
        <v>3.4198138101370033</v>
      </c>
      <c r="Z154" s="625">
        <f t="shared" si="23"/>
        <v>0.40531126638660786</v>
      </c>
      <c r="AA154" s="625">
        <f t="shared" si="24"/>
        <v>8.7395241814612312</v>
      </c>
      <c r="AB154" s="625">
        <f t="shared" si="25"/>
        <v>40.081484452513138</v>
      </c>
      <c r="AC154" s="625">
        <f t="shared" si="26"/>
        <v>7.5869202676743157</v>
      </c>
      <c r="AD154" s="625">
        <f t="shared" si="27"/>
        <v>7.4433725274957254</v>
      </c>
      <c r="AE154" s="625">
        <f t="shared" si="28"/>
        <v>9.2334972873699108</v>
      </c>
      <c r="AF154" s="625">
        <f t="shared" si="29"/>
        <v>1.9927803930674886</v>
      </c>
      <c r="AG154" s="625">
        <f t="shared" si="30"/>
        <v>21.095184817715477</v>
      </c>
    </row>
    <row r="155" spans="1:33" hidden="1">
      <c r="A155" s="613">
        <v>6546</v>
      </c>
      <c r="B155" s="613" t="s">
        <v>2155</v>
      </c>
      <c r="E155" s="616" t="s">
        <v>2253</v>
      </c>
      <c r="F155" s="616">
        <v>1</v>
      </c>
      <c r="G155" s="616" t="s">
        <v>2252</v>
      </c>
      <c r="H155" s="616">
        <v>1</v>
      </c>
      <c r="I155" s="616" t="s">
        <v>2176</v>
      </c>
      <c r="J155" s="616" t="s">
        <v>2188</v>
      </c>
      <c r="K155" s="616">
        <v>3</v>
      </c>
      <c r="L155" s="616" t="s">
        <v>2192</v>
      </c>
      <c r="M155" s="617" t="s">
        <v>2190</v>
      </c>
      <c r="N155" s="618">
        <v>3561</v>
      </c>
      <c r="O155" s="621" t="s">
        <v>2260</v>
      </c>
      <c r="P155" s="621" t="s">
        <v>2260</v>
      </c>
      <c r="Q155" s="618">
        <v>511</v>
      </c>
      <c r="R155" s="618">
        <v>1763</v>
      </c>
      <c r="S155" s="618">
        <v>382</v>
      </c>
      <c r="T155" s="618">
        <v>187</v>
      </c>
      <c r="U155" s="618">
        <v>240</v>
      </c>
      <c r="V155" s="618">
        <v>273</v>
      </c>
      <c r="W155" s="618">
        <v>206</v>
      </c>
      <c r="X155" s="625">
        <f t="shared" si="21"/>
        <v>100</v>
      </c>
      <c r="Y155" s="625">
        <f t="shared" si="22"/>
        <v>0</v>
      </c>
      <c r="Z155" s="625">
        <f t="shared" si="23"/>
        <v>0</v>
      </c>
      <c r="AA155" s="625">
        <f t="shared" si="24"/>
        <v>14.349901713001966</v>
      </c>
      <c r="AB155" s="625">
        <f t="shared" si="25"/>
        <v>49.5085650098287</v>
      </c>
      <c r="AC155" s="625">
        <f t="shared" si="26"/>
        <v>10.727323785453525</v>
      </c>
      <c r="AD155" s="625">
        <f t="shared" si="27"/>
        <v>5.2513338949733219</v>
      </c>
      <c r="AE155" s="625">
        <f t="shared" si="28"/>
        <v>6.7396798652064023</v>
      </c>
      <c r="AF155" s="625">
        <f t="shared" si="29"/>
        <v>7.6663858466722825</v>
      </c>
      <c r="AG155" s="625">
        <f t="shared" si="30"/>
        <v>5.7848918843021622</v>
      </c>
    </row>
    <row r="156" spans="1:33" hidden="1">
      <c r="A156" s="613">
        <v>6547</v>
      </c>
      <c r="B156" s="613" t="s">
        <v>2155</v>
      </c>
      <c r="E156" s="616" t="s">
        <v>2253</v>
      </c>
      <c r="F156" s="616">
        <v>1</v>
      </c>
      <c r="G156" s="616" t="s">
        <v>2252</v>
      </c>
      <c r="H156" s="616">
        <v>1</v>
      </c>
      <c r="I156" s="616" t="s">
        <v>2176</v>
      </c>
      <c r="J156" s="616" t="s">
        <v>2188</v>
      </c>
      <c r="K156" s="616">
        <v>3</v>
      </c>
      <c r="L156" s="616" t="s">
        <v>2193</v>
      </c>
      <c r="M156" s="617" t="s">
        <v>2190</v>
      </c>
      <c r="N156" s="618">
        <v>2666</v>
      </c>
      <c r="O156" s="621" t="s">
        <v>2260</v>
      </c>
      <c r="P156" s="618">
        <v>192</v>
      </c>
      <c r="Q156" s="618">
        <v>74</v>
      </c>
      <c r="R156" s="618">
        <v>1628</v>
      </c>
      <c r="S156" s="618">
        <v>61</v>
      </c>
      <c r="T156" s="618">
        <v>447</v>
      </c>
      <c r="U156" s="618">
        <v>265</v>
      </c>
      <c r="V156" s="621" t="s">
        <v>2260</v>
      </c>
      <c r="W156" s="621" t="s">
        <v>2260</v>
      </c>
      <c r="X156" s="625">
        <f t="shared" si="21"/>
        <v>100</v>
      </c>
      <c r="Y156" s="625">
        <f t="shared" si="22"/>
        <v>0</v>
      </c>
      <c r="Z156" s="625">
        <f t="shared" si="23"/>
        <v>7.2018004501125272</v>
      </c>
      <c r="AA156" s="625">
        <f t="shared" si="24"/>
        <v>2.77569392348087</v>
      </c>
      <c r="AB156" s="625">
        <f t="shared" si="25"/>
        <v>61.065266316579148</v>
      </c>
      <c r="AC156" s="625">
        <f t="shared" si="26"/>
        <v>2.2880720180045011</v>
      </c>
      <c r="AD156" s="625">
        <f t="shared" si="27"/>
        <v>16.766691672918231</v>
      </c>
      <c r="AE156" s="625">
        <f t="shared" si="28"/>
        <v>9.9399849962490627</v>
      </c>
      <c r="AF156" s="625">
        <f t="shared" si="29"/>
        <v>0</v>
      </c>
      <c r="AG156" s="625">
        <f t="shared" si="30"/>
        <v>0</v>
      </c>
    </row>
    <row r="157" spans="1:33" hidden="1">
      <c r="A157" s="613">
        <v>6548</v>
      </c>
      <c r="B157" s="613" t="s">
        <v>2155</v>
      </c>
      <c r="E157" s="616" t="s">
        <v>2253</v>
      </c>
      <c r="F157" s="616">
        <v>1</v>
      </c>
      <c r="G157" s="616" t="s">
        <v>2252</v>
      </c>
      <c r="H157" s="616">
        <v>1</v>
      </c>
      <c r="I157" s="616" t="s">
        <v>2176</v>
      </c>
      <c r="J157" s="616" t="s">
        <v>2188</v>
      </c>
      <c r="K157" s="616">
        <v>3</v>
      </c>
      <c r="L157" s="616" t="s">
        <v>2194</v>
      </c>
      <c r="M157" s="617" t="s">
        <v>2190</v>
      </c>
      <c r="N157" s="618">
        <v>2889</v>
      </c>
      <c r="O157" s="621" t="s">
        <v>2260</v>
      </c>
      <c r="P157" s="621" t="s">
        <v>2260</v>
      </c>
      <c r="Q157" s="621" t="s">
        <v>2260</v>
      </c>
      <c r="R157" s="618">
        <v>2293</v>
      </c>
      <c r="S157" s="621" t="s">
        <v>2260</v>
      </c>
      <c r="T157" s="618">
        <v>236</v>
      </c>
      <c r="U157" s="618">
        <v>360</v>
      </c>
      <c r="V157" s="621" t="s">
        <v>2260</v>
      </c>
      <c r="W157" s="621" t="s">
        <v>2260</v>
      </c>
      <c r="X157" s="625">
        <f t="shared" si="21"/>
        <v>100</v>
      </c>
      <c r="Y157" s="625">
        <f t="shared" si="22"/>
        <v>0</v>
      </c>
      <c r="Z157" s="625">
        <f t="shared" si="23"/>
        <v>0</v>
      </c>
      <c r="AA157" s="625">
        <f t="shared" si="24"/>
        <v>0</v>
      </c>
      <c r="AB157" s="625">
        <f t="shared" si="25"/>
        <v>79.370024229837313</v>
      </c>
      <c r="AC157" s="625">
        <f t="shared" si="26"/>
        <v>0</v>
      </c>
      <c r="AD157" s="625">
        <f t="shared" si="27"/>
        <v>8.1689165801315333</v>
      </c>
      <c r="AE157" s="625">
        <f t="shared" si="28"/>
        <v>12.461059190031152</v>
      </c>
      <c r="AF157" s="625">
        <f t="shared" si="29"/>
        <v>0</v>
      </c>
      <c r="AG157" s="625">
        <f t="shared" si="30"/>
        <v>0</v>
      </c>
    </row>
    <row r="158" spans="1:33" hidden="1">
      <c r="A158" s="613">
        <v>6549</v>
      </c>
      <c r="B158" s="613" t="s">
        <v>2155</v>
      </c>
      <c r="E158" s="616" t="s">
        <v>2253</v>
      </c>
      <c r="F158" s="616">
        <v>1</v>
      </c>
      <c r="G158" s="616" t="s">
        <v>2252</v>
      </c>
      <c r="H158" s="616">
        <v>1</v>
      </c>
      <c r="I158" s="616" t="s">
        <v>2176</v>
      </c>
      <c r="J158" s="616" t="s">
        <v>2188</v>
      </c>
      <c r="K158" s="616">
        <v>3</v>
      </c>
      <c r="L158" s="616" t="s">
        <v>2195</v>
      </c>
      <c r="M158" s="617" t="s">
        <v>2190</v>
      </c>
      <c r="N158" s="618">
        <v>2264</v>
      </c>
      <c r="O158" s="621" t="s">
        <v>2260</v>
      </c>
      <c r="P158" s="621" t="s">
        <v>2260</v>
      </c>
      <c r="Q158" s="618">
        <v>525</v>
      </c>
      <c r="R158" s="618">
        <v>1216</v>
      </c>
      <c r="S158" s="618">
        <v>90</v>
      </c>
      <c r="T158" s="618">
        <v>133</v>
      </c>
      <c r="U158" s="618">
        <v>301</v>
      </c>
      <c r="V158" s="621" t="s">
        <v>2260</v>
      </c>
      <c r="W158" s="621" t="s">
        <v>2260</v>
      </c>
      <c r="X158" s="625">
        <f t="shared" si="21"/>
        <v>100</v>
      </c>
      <c r="Y158" s="625">
        <f t="shared" si="22"/>
        <v>0</v>
      </c>
      <c r="Z158" s="625">
        <f t="shared" si="23"/>
        <v>0</v>
      </c>
      <c r="AA158" s="625">
        <f t="shared" si="24"/>
        <v>23.189045936395761</v>
      </c>
      <c r="AB158" s="625">
        <f t="shared" si="25"/>
        <v>53.710247349823327</v>
      </c>
      <c r="AC158" s="625">
        <f t="shared" si="26"/>
        <v>3.9752650176678443</v>
      </c>
      <c r="AD158" s="625">
        <f t="shared" si="27"/>
        <v>5.8745583038869258</v>
      </c>
      <c r="AE158" s="625">
        <f t="shared" si="28"/>
        <v>13.295053003533569</v>
      </c>
      <c r="AF158" s="625">
        <f t="shared" si="29"/>
        <v>0</v>
      </c>
      <c r="AG158" s="625">
        <f t="shared" si="30"/>
        <v>0</v>
      </c>
    </row>
    <row r="159" spans="1:33" hidden="1">
      <c r="A159" s="613">
        <v>6550</v>
      </c>
      <c r="B159" s="613" t="s">
        <v>2155</v>
      </c>
      <c r="E159" s="616" t="s">
        <v>2253</v>
      </c>
      <c r="F159" s="616">
        <v>1</v>
      </c>
      <c r="G159" s="616" t="s">
        <v>2252</v>
      </c>
      <c r="H159" s="616">
        <v>1</v>
      </c>
      <c r="I159" s="616" t="s">
        <v>2176</v>
      </c>
      <c r="J159" s="616" t="s">
        <v>2188</v>
      </c>
      <c r="K159" s="616">
        <v>3</v>
      </c>
      <c r="L159" s="616" t="s">
        <v>2196</v>
      </c>
      <c r="M159" s="617" t="s">
        <v>2190</v>
      </c>
      <c r="N159" s="618">
        <v>4235</v>
      </c>
      <c r="O159" s="621" t="s">
        <v>2260</v>
      </c>
      <c r="P159" s="621" t="s">
        <v>2260</v>
      </c>
      <c r="Q159" s="618">
        <v>132</v>
      </c>
      <c r="R159" s="618">
        <v>3106</v>
      </c>
      <c r="S159" s="618">
        <v>113</v>
      </c>
      <c r="T159" s="618">
        <v>332</v>
      </c>
      <c r="U159" s="618">
        <v>552</v>
      </c>
      <c r="V159" s="621" t="s">
        <v>2260</v>
      </c>
      <c r="W159" s="621" t="s">
        <v>2260</v>
      </c>
      <c r="X159" s="625">
        <f t="shared" si="21"/>
        <v>100</v>
      </c>
      <c r="Y159" s="625">
        <f t="shared" si="22"/>
        <v>0</v>
      </c>
      <c r="Z159" s="625">
        <f t="shared" si="23"/>
        <v>0</v>
      </c>
      <c r="AA159" s="625">
        <f t="shared" si="24"/>
        <v>3.116883116883117</v>
      </c>
      <c r="AB159" s="625">
        <f t="shared" si="25"/>
        <v>73.341204250295149</v>
      </c>
      <c r="AC159" s="625">
        <f t="shared" si="26"/>
        <v>2.668240850059032</v>
      </c>
      <c r="AD159" s="625">
        <f t="shared" si="27"/>
        <v>7.8394332939787486</v>
      </c>
      <c r="AE159" s="625">
        <f t="shared" si="28"/>
        <v>13.034238488783945</v>
      </c>
      <c r="AF159" s="625">
        <f t="shared" si="29"/>
        <v>0</v>
      </c>
      <c r="AG159" s="625">
        <f t="shared" si="30"/>
        <v>0</v>
      </c>
    </row>
    <row r="160" spans="1:33" hidden="1">
      <c r="A160" s="613">
        <v>6551</v>
      </c>
      <c r="B160" s="613" t="s">
        <v>2155</v>
      </c>
      <c r="E160" s="616" t="s">
        <v>2253</v>
      </c>
      <c r="F160" s="616">
        <v>1</v>
      </c>
      <c r="G160" s="616" t="s">
        <v>2252</v>
      </c>
      <c r="H160" s="616">
        <v>1</v>
      </c>
      <c r="I160" s="616" t="s">
        <v>2176</v>
      </c>
      <c r="J160" s="616" t="s">
        <v>2188</v>
      </c>
      <c r="K160" s="616">
        <v>3</v>
      </c>
      <c r="L160" s="616" t="s">
        <v>2197</v>
      </c>
      <c r="M160" s="617" t="s">
        <v>2190</v>
      </c>
      <c r="N160" s="618">
        <v>2248</v>
      </c>
      <c r="O160" s="621" t="s">
        <v>2260</v>
      </c>
      <c r="P160" s="621" t="s">
        <v>2260</v>
      </c>
      <c r="Q160" s="618">
        <v>578</v>
      </c>
      <c r="R160" s="618">
        <v>1317</v>
      </c>
      <c r="S160" s="618">
        <v>7</v>
      </c>
      <c r="T160" s="618">
        <v>79</v>
      </c>
      <c r="U160" s="618">
        <v>267</v>
      </c>
      <c r="V160" s="621" t="s">
        <v>2260</v>
      </c>
      <c r="W160" s="621" t="s">
        <v>2260</v>
      </c>
      <c r="X160" s="625">
        <f t="shared" si="21"/>
        <v>100</v>
      </c>
      <c r="Y160" s="625">
        <f t="shared" si="22"/>
        <v>0</v>
      </c>
      <c r="Z160" s="625">
        <f t="shared" si="23"/>
        <v>0</v>
      </c>
      <c r="AA160" s="625">
        <f t="shared" si="24"/>
        <v>25.711743772241991</v>
      </c>
      <c r="AB160" s="625">
        <f t="shared" si="25"/>
        <v>58.585409252669038</v>
      </c>
      <c r="AC160" s="625">
        <f t="shared" si="26"/>
        <v>0.31138790035587188</v>
      </c>
      <c r="AD160" s="625">
        <f t="shared" si="27"/>
        <v>3.5142348754448398</v>
      </c>
      <c r="AE160" s="625">
        <f t="shared" si="28"/>
        <v>11.877224199288257</v>
      </c>
      <c r="AF160" s="625">
        <f t="shared" si="29"/>
        <v>0</v>
      </c>
      <c r="AG160" s="625">
        <f t="shared" si="30"/>
        <v>0</v>
      </c>
    </row>
    <row r="161" spans="1:33" hidden="1">
      <c r="A161" s="613">
        <v>6552</v>
      </c>
      <c r="B161" s="613" t="s">
        <v>2155</v>
      </c>
      <c r="E161" s="616" t="s">
        <v>2253</v>
      </c>
      <c r="F161" s="616">
        <v>1</v>
      </c>
      <c r="G161" s="616" t="s">
        <v>2252</v>
      </c>
      <c r="H161" s="616">
        <v>1</v>
      </c>
      <c r="I161" s="616" t="s">
        <v>2176</v>
      </c>
      <c r="J161" s="616" t="s">
        <v>2188</v>
      </c>
      <c r="K161" s="616">
        <v>3</v>
      </c>
      <c r="L161" s="616" t="s">
        <v>2198</v>
      </c>
      <c r="M161" s="617" t="s">
        <v>2190</v>
      </c>
      <c r="N161" s="618">
        <v>2498</v>
      </c>
      <c r="O161" s="621" t="s">
        <v>2260</v>
      </c>
      <c r="P161" s="621" t="s">
        <v>2260</v>
      </c>
      <c r="Q161" s="618">
        <v>910</v>
      </c>
      <c r="R161" s="618">
        <v>1086</v>
      </c>
      <c r="S161" s="618">
        <v>102</v>
      </c>
      <c r="T161" s="618">
        <v>48</v>
      </c>
      <c r="U161" s="618">
        <v>283</v>
      </c>
      <c r="V161" s="618">
        <v>69</v>
      </c>
      <c r="W161" s="621" t="s">
        <v>2260</v>
      </c>
      <c r="X161" s="625">
        <f t="shared" si="21"/>
        <v>100</v>
      </c>
      <c r="Y161" s="625">
        <f t="shared" si="22"/>
        <v>0</v>
      </c>
      <c r="Z161" s="625">
        <f t="shared" si="23"/>
        <v>0</v>
      </c>
      <c r="AA161" s="625">
        <f t="shared" si="24"/>
        <v>36.429143314651725</v>
      </c>
      <c r="AB161" s="625">
        <f t="shared" si="25"/>
        <v>43.474779823859087</v>
      </c>
      <c r="AC161" s="625">
        <f t="shared" si="26"/>
        <v>4.0832666132906326</v>
      </c>
      <c r="AD161" s="625">
        <f t="shared" si="27"/>
        <v>1.9215372297838269</v>
      </c>
      <c r="AE161" s="625">
        <f t="shared" si="28"/>
        <v>11.32906325060048</v>
      </c>
      <c r="AF161" s="625">
        <f t="shared" si="29"/>
        <v>2.7622097678142512</v>
      </c>
      <c r="AG161" s="625">
        <f t="shared" si="30"/>
        <v>0</v>
      </c>
    </row>
    <row r="162" spans="1:33" hidden="1">
      <c r="A162" s="613">
        <v>6553</v>
      </c>
      <c r="B162" s="613" t="s">
        <v>2155</v>
      </c>
      <c r="E162" s="616" t="s">
        <v>2253</v>
      </c>
      <c r="F162" s="616">
        <v>1</v>
      </c>
      <c r="G162" s="616" t="s">
        <v>2252</v>
      </c>
      <c r="H162" s="616">
        <v>1</v>
      </c>
      <c r="I162" s="616" t="s">
        <v>2176</v>
      </c>
      <c r="J162" s="616" t="s">
        <v>2188</v>
      </c>
      <c r="K162" s="616">
        <v>3</v>
      </c>
      <c r="L162" s="616" t="s">
        <v>2199</v>
      </c>
      <c r="M162" s="617" t="s">
        <v>2190</v>
      </c>
      <c r="N162" s="618">
        <v>4334</v>
      </c>
      <c r="O162" s="621" t="s">
        <v>2260</v>
      </c>
      <c r="P162" s="621" t="s">
        <v>2260</v>
      </c>
      <c r="Q162" s="618">
        <v>507</v>
      </c>
      <c r="R162" s="618">
        <v>1056</v>
      </c>
      <c r="S162" s="618">
        <v>673</v>
      </c>
      <c r="T162" s="618">
        <v>1649</v>
      </c>
      <c r="U162" s="618">
        <v>111</v>
      </c>
      <c r="V162" s="618">
        <v>241</v>
      </c>
      <c r="W162" s="618">
        <v>97</v>
      </c>
      <c r="X162" s="625">
        <f t="shared" si="21"/>
        <v>100</v>
      </c>
      <c r="Y162" s="625">
        <f t="shared" si="22"/>
        <v>0</v>
      </c>
      <c r="Z162" s="625">
        <f t="shared" si="23"/>
        <v>0</v>
      </c>
      <c r="AA162" s="625">
        <f t="shared" si="24"/>
        <v>11.698200276880479</v>
      </c>
      <c r="AB162" s="625">
        <f t="shared" si="25"/>
        <v>24.36548223350254</v>
      </c>
      <c r="AC162" s="625">
        <f t="shared" si="26"/>
        <v>15.528380249192434</v>
      </c>
      <c r="AD162" s="625">
        <f t="shared" si="27"/>
        <v>38.047992616520538</v>
      </c>
      <c r="AE162" s="625">
        <f t="shared" si="28"/>
        <v>2.5611444393170282</v>
      </c>
      <c r="AF162" s="625">
        <f t="shared" si="29"/>
        <v>5.5606829718504844</v>
      </c>
      <c r="AG162" s="625">
        <f t="shared" si="30"/>
        <v>2.2381172127365021</v>
      </c>
    </row>
    <row r="163" spans="1:33" hidden="1">
      <c r="A163" s="613">
        <v>6554</v>
      </c>
      <c r="B163" s="613" t="s">
        <v>2155</v>
      </c>
      <c r="E163" s="616" t="s">
        <v>2253</v>
      </c>
      <c r="F163" s="616">
        <v>1</v>
      </c>
      <c r="G163" s="616" t="s">
        <v>2252</v>
      </c>
      <c r="H163" s="616">
        <v>1</v>
      </c>
      <c r="I163" s="616" t="s">
        <v>2176</v>
      </c>
      <c r="J163" s="616" t="s">
        <v>2188</v>
      </c>
      <c r="K163" s="616">
        <v>3</v>
      </c>
      <c r="L163" s="616" t="s">
        <v>2200</v>
      </c>
      <c r="M163" s="617" t="s">
        <v>2190</v>
      </c>
      <c r="N163" s="618">
        <v>6103</v>
      </c>
      <c r="O163" s="621" t="s">
        <v>2260</v>
      </c>
      <c r="P163" s="621" t="s">
        <v>2260</v>
      </c>
      <c r="Q163" s="618">
        <v>611</v>
      </c>
      <c r="R163" s="618">
        <v>3437</v>
      </c>
      <c r="S163" s="618">
        <v>1203</v>
      </c>
      <c r="T163" s="618">
        <v>337</v>
      </c>
      <c r="U163" s="618">
        <v>391</v>
      </c>
      <c r="V163" s="618">
        <v>21</v>
      </c>
      <c r="W163" s="618">
        <v>102</v>
      </c>
      <c r="X163" s="625">
        <f t="shared" si="21"/>
        <v>100</v>
      </c>
      <c r="Y163" s="625">
        <f t="shared" si="22"/>
        <v>0</v>
      </c>
      <c r="Z163" s="625">
        <f t="shared" si="23"/>
        <v>0</v>
      </c>
      <c r="AA163" s="625">
        <f t="shared" si="24"/>
        <v>10.011469768966082</v>
      </c>
      <c r="AB163" s="625">
        <f t="shared" si="25"/>
        <v>56.316565623463866</v>
      </c>
      <c r="AC163" s="625">
        <f t="shared" si="26"/>
        <v>19.711617237424218</v>
      </c>
      <c r="AD163" s="625">
        <f t="shared" si="27"/>
        <v>5.521874487956743</v>
      </c>
      <c r="AE163" s="625">
        <f t="shared" si="28"/>
        <v>6.4066852367688023</v>
      </c>
      <c r="AF163" s="625">
        <f t="shared" si="29"/>
        <v>0.34409306898246766</v>
      </c>
      <c r="AG163" s="625">
        <f t="shared" si="30"/>
        <v>1.6713091922005572</v>
      </c>
    </row>
    <row r="164" spans="1:33" hidden="1">
      <c r="A164" s="613">
        <v>6555</v>
      </c>
      <c r="B164" s="613" t="s">
        <v>2155</v>
      </c>
      <c r="E164" s="616" t="s">
        <v>2253</v>
      </c>
      <c r="F164" s="616">
        <v>1</v>
      </c>
      <c r="G164" s="616" t="s">
        <v>2252</v>
      </c>
      <c r="H164" s="616">
        <v>1</v>
      </c>
      <c r="I164" s="616" t="s">
        <v>2176</v>
      </c>
      <c r="J164" s="616" t="s">
        <v>2188</v>
      </c>
      <c r="K164" s="616">
        <v>3</v>
      </c>
      <c r="L164" s="616" t="s">
        <v>2201</v>
      </c>
      <c r="M164" s="617" t="s">
        <v>2190</v>
      </c>
      <c r="N164" s="618">
        <v>4623</v>
      </c>
      <c r="O164" s="618">
        <v>635</v>
      </c>
      <c r="P164" s="621" t="s">
        <v>2260</v>
      </c>
      <c r="Q164" s="618">
        <v>207</v>
      </c>
      <c r="R164" s="618">
        <v>1203</v>
      </c>
      <c r="S164" s="618">
        <v>615</v>
      </c>
      <c r="T164" s="618">
        <v>79</v>
      </c>
      <c r="U164" s="618">
        <v>552</v>
      </c>
      <c r="V164" s="618">
        <v>143</v>
      </c>
      <c r="W164" s="618">
        <v>1189</v>
      </c>
      <c r="X164" s="625">
        <f t="shared" si="21"/>
        <v>100</v>
      </c>
      <c r="Y164" s="625">
        <f t="shared" si="22"/>
        <v>13.735669478693488</v>
      </c>
      <c r="Z164" s="625">
        <f t="shared" si="23"/>
        <v>0</v>
      </c>
      <c r="AA164" s="625">
        <f t="shared" si="24"/>
        <v>4.4776119402985071</v>
      </c>
      <c r="AB164" s="625">
        <f t="shared" si="25"/>
        <v>26.02206359506814</v>
      </c>
      <c r="AC164" s="625">
        <f t="shared" si="26"/>
        <v>13.303049967553537</v>
      </c>
      <c r="AD164" s="625">
        <f t="shared" si="27"/>
        <v>1.7088470690028119</v>
      </c>
      <c r="AE164" s="625">
        <f t="shared" si="28"/>
        <v>11.940298507462686</v>
      </c>
      <c r="AF164" s="625">
        <f t="shared" si="29"/>
        <v>3.0932295046506595</v>
      </c>
      <c r="AG164" s="625">
        <f t="shared" si="30"/>
        <v>25.719229937270171</v>
      </c>
    </row>
    <row r="165" spans="1:33" hidden="1">
      <c r="A165" s="613">
        <v>6556</v>
      </c>
      <c r="B165" s="613" t="s">
        <v>2155</v>
      </c>
      <c r="E165" s="616" t="s">
        <v>2253</v>
      </c>
      <c r="F165" s="616">
        <v>1</v>
      </c>
      <c r="G165" s="616" t="s">
        <v>2252</v>
      </c>
      <c r="H165" s="616">
        <v>1</v>
      </c>
      <c r="I165" s="616" t="s">
        <v>2176</v>
      </c>
      <c r="J165" s="616" t="s">
        <v>2188</v>
      </c>
      <c r="K165" s="616">
        <v>3</v>
      </c>
      <c r="L165" s="616" t="s">
        <v>2202</v>
      </c>
      <c r="M165" s="617" t="s">
        <v>2190</v>
      </c>
      <c r="N165" s="618">
        <v>2333</v>
      </c>
      <c r="O165" s="621" t="s">
        <v>2260</v>
      </c>
      <c r="P165" s="621" t="s">
        <v>2260</v>
      </c>
      <c r="Q165" s="618">
        <v>85</v>
      </c>
      <c r="R165" s="618">
        <v>799</v>
      </c>
      <c r="S165" s="618">
        <v>200</v>
      </c>
      <c r="T165" s="621" t="s">
        <v>2260</v>
      </c>
      <c r="U165" s="618">
        <v>1052</v>
      </c>
      <c r="V165" s="618">
        <v>197</v>
      </c>
      <c r="W165" s="621" t="s">
        <v>2260</v>
      </c>
      <c r="X165" s="625">
        <f t="shared" si="21"/>
        <v>100</v>
      </c>
      <c r="Y165" s="625">
        <f t="shared" si="22"/>
        <v>0</v>
      </c>
      <c r="Z165" s="625">
        <f t="shared" si="23"/>
        <v>0</v>
      </c>
      <c r="AA165" s="625">
        <f t="shared" si="24"/>
        <v>3.6433776253750536</v>
      </c>
      <c r="AB165" s="625">
        <f t="shared" si="25"/>
        <v>34.247749678525501</v>
      </c>
      <c r="AC165" s="625">
        <f t="shared" si="26"/>
        <v>8.5726532361765972</v>
      </c>
      <c r="AD165" s="625">
        <f t="shared" si="27"/>
        <v>0</v>
      </c>
      <c r="AE165" s="625">
        <f t="shared" si="28"/>
        <v>45.092156022288897</v>
      </c>
      <c r="AF165" s="625">
        <f t="shared" si="29"/>
        <v>8.4440634376339467</v>
      </c>
      <c r="AG165" s="625">
        <f t="shared" si="30"/>
        <v>0</v>
      </c>
    </row>
    <row r="166" spans="1:33" hidden="1">
      <c r="A166" s="613">
        <v>6557</v>
      </c>
      <c r="B166" s="613" t="s">
        <v>2155</v>
      </c>
      <c r="E166" s="616" t="s">
        <v>2253</v>
      </c>
      <c r="F166" s="616">
        <v>1</v>
      </c>
      <c r="G166" s="616" t="s">
        <v>2252</v>
      </c>
      <c r="H166" s="616">
        <v>1</v>
      </c>
      <c r="I166" s="616" t="s">
        <v>2176</v>
      </c>
      <c r="J166" s="616" t="s">
        <v>2188</v>
      </c>
      <c r="K166" s="616">
        <v>3</v>
      </c>
      <c r="L166" s="616" t="s">
        <v>2203</v>
      </c>
      <c r="M166" s="617" t="s">
        <v>2190</v>
      </c>
      <c r="N166" s="618">
        <v>9616</v>
      </c>
      <c r="O166" s="618">
        <v>985</v>
      </c>
      <c r="P166" s="621" t="s">
        <v>2260</v>
      </c>
      <c r="Q166" s="621" t="s">
        <v>2260</v>
      </c>
      <c r="R166" s="618">
        <v>82</v>
      </c>
      <c r="S166" s="618">
        <v>149</v>
      </c>
      <c r="T166" s="621" t="s">
        <v>2260</v>
      </c>
      <c r="U166" s="621" t="s">
        <v>2260</v>
      </c>
      <c r="V166" s="621" t="s">
        <v>2260</v>
      </c>
      <c r="W166" s="618">
        <v>8400</v>
      </c>
      <c r="X166" s="625">
        <f t="shared" si="21"/>
        <v>100</v>
      </c>
      <c r="Y166" s="625">
        <f t="shared" si="22"/>
        <v>10.243344425956739</v>
      </c>
      <c r="Z166" s="625">
        <f t="shared" si="23"/>
        <v>0</v>
      </c>
      <c r="AA166" s="625">
        <f t="shared" si="24"/>
        <v>0</v>
      </c>
      <c r="AB166" s="625">
        <f t="shared" si="25"/>
        <v>0.85274542429284517</v>
      </c>
      <c r="AC166" s="625">
        <f t="shared" si="26"/>
        <v>1.5495008319467554</v>
      </c>
      <c r="AD166" s="625">
        <f t="shared" si="27"/>
        <v>0</v>
      </c>
      <c r="AE166" s="625">
        <f t="shared" si="28"/>
        <v>0</v>
      </c>
      <c r="AF166" s="625">
        <f t="shared" si="29"/>
        <v>0</v>
      </c>
      <c r="AG166" s="625">
        <f t="shared" si="30"/>
        <v>87.354409317803658</v>
      </c>
    </row>
    <row r="167" spans="1:33" hidden="1">
      <c r="A167" s="613">
        <v>6558</v>
      </c>
      <c r="B167" s="613" t="s">
        <v>2155</v>
      </c>
      <c r="E167" s="616" t="s">
        <v>2253</v>
      </c>
      <c r="F167" s="616">
        <v>1</v>
      </c>
      <c r="G167" s="616" t="s">
        <v>2252</v>
      </c>
      <c r="H167" s="616">
        <v>1</v>
      </c>
      <c r="I167" s="616" t="s">
        <v>2176</v>
      </c>
      <c r="J167" s="616" t="s">
        <v>2188</v>
      </c>
      <c r="K167" s="616">
        <v>2</v>
      </c>
      <c r="L167" s="616" t="s">
        <v>2204</v>
      </c>
      <c r="M167" s="617" t="s">
        <v>2190</v>
      </c>
      <c r="N167" s="618">
        <v>25010</v>
      </c>
      <c r="O167" s="621" t="s">
        <v>2260</v>
      </c>
      <c r="P167" s="621" t="s">
        <v>2260</v>
      </c>
      <c r="Q167" s="618">
        <v>279</v>
      </c>
      <c r="R167" s="621" t="s">
        <v>2260</v>
      </c>
      <c r="S167" s="621" t="s">
        <v>2260</v>
      </c>
      <c r="T167" s="621" t="s">
        <v>2260</v>
      </c>
      <c r="U167" s="621" t="s">
        <v>2260</v>
      </c>
      <c r="V167" s="618">
        <v>54</v>
      </c>
      <c r="W167" s="618">
        <v>11501</v>
      </c>
      <c r="X167" s="625">
        <f t="shared" si="21"/>
        <v>100</v>
      </c>
      <c r="Y167" s="625">
        <f t="shared" si="22"/>
        <v>0</v>
      </c>
      <c r="Z167" s="625">
        <f t="shared" si="23"/>
        <v>0</v>
      </c>
      <c r="AA167" s="625">
        <f t="shared" si="24"/>
        <v>1.1155537784886045</v>
      </c>
      <c r="AB167" s="625">
        <f t="shared" si="25"/>
        <v>0</v>
      </c>
      <c r="AC167" s="625">
        <f t="shared" si="26"/>
        <v>0</v>
      </c>
      <c r="AD167" s="625">
        <f t="shared" si="27"/>
        <v>0</v>
      </c>
      <c r="AE167" s="625">
        <f t="shared" si="28"/>
        <v>0</v>
      </c>
      <c r="AF167" s="625">
        <f t="shared" si="29"/>
        <v>0.21591363454618154</v>
      </c>
      <c r="AG167" s="625">
        <f t="shared" si="30"/>
        <v>45.985605757696923</v>
      </c>
    </row>
    <row r="168" spans="1:33" hidden="1">
      <c r="A168" s="613">
        <v>6559</v>
      </c>
      <c r="B168" s="613" t="s">
        <v>2155</v>
      </c>
      <c r="E168" s="616" t="s">
        <v>2253</v>
      </c>
      <c r="F168" s="616">
        <v>1</v>
      </c>
      <c r="G168" s="616" t="s">
        <v>2252</v>
      </c>
      <c r="H168" s="616">
        <v>1</v>
      </c>
      <c r="I168" s="616" t="s">
        <v>2176</v>
      </c>
      <c r="J168" s="616" t="s">
        <v>2188</v>
      </c>
      <c r="K168" s="616">
        <v>3</v>
      </c>
      <c r="L168" s="616" t="s">
        <v>2205</v>
      </c>
      <c r="M168" s="617" t="s">
        <v>2190</v>
      </c>
      <c r="N168" s="618">
        <v>24434</v>
      </c>
      <c r="O168" s="621" t="s">
        <v>2260</v>
      </c>
      <c r="P168" s="621" t="s">
        <v>2260</v>
      </c>
      <c r="Q168" s="621" t="s">
        <v>2260</v>
      </c>
      <c r="R168" s="621" t="s">
        <v>2260</v>
      </c>
      <c r="S168" s="621" t="s">
        <v>2260</v>
      </c>
      <c r="T168" s="621" t="s">
        <v>2260</v>
      </c>
      <c r="U168" s="621" t="s">
        <v>2260</v>
      </c>
      <c r="V168" s="621" t="s">
        <v>2260</v>
      </c>
      <c r="W168" s="618">
        <v>11257</v>
      </c>
      <c r="X168" s="625">
        <f t="shared" si="21"/>
        <v>100</v>
      </c>
      <c r="Y168" s="625">
        <f t="shared" si="22"/>
        <v>0</v>
      </c>
      <c r="Z168" s="625">
        <f t="shared" si="23"/>
        <v>0</v>
      </c>
      <c r="AA168" s="625">
        <f t="shared" si="24"/>
        <v>0</v>
      </c>
      <c r="AB168" s="625">
        <f t="shared" si="25"/>
        <v>0</v>
      </c>
      <c r="AC168" s="625">
        <f t="shared" si="26"/>
        <v>0</v>
      </c>
      <c r="AD168" s="625">
        <f t="shared" si="27"/>
        <v>0</v>
      </c>
      <c r="AE168" s="625">
        <f t="shared" si="28"/>
        <v>0</v>
      </c>
      <c r="AF168" s="625">
        <f t="shared" si="29"/>
        <v>0</v>
      </c>
      <c r="AG168" s="625">
        <f t="shared" si="30"/>
        <v>46.071048538921175</v>
      </c>
    </row>
    <row r="169" spans="1:33" hidden="1">
      <c r="A169" s="613">
        <v>6560</v>
      </c>
      <c r="B169" s="613" t="s">
        <v>2155</v>
      </c>
      <c r="E169" s="616" t="s">
        <v>2253</v>
      </c>
      <c r="F169" s="616">
        <v>1</v>
      </c>
      <c r="G169" s="616" t="s">
        <v>2252</v>
      </c>
      <c r="H169" s="616">
        <v>1</v>
      </c>
      <c r="I169" s="616" t="s">
        <v>2176</v>
      </c>
      <c r="J169" s="616" t="s">
        <v>2188</v>
      </c>
      <c r="K169" s="616">
        <v>3</v>
      </c>
      <c r="L169" s="616" t="s">
        <v>2206</v>
      </c>
      <c r="M169" s="617" t="s">
        <v>2190</v>
      </c>
      <c r="N169" s="618">
        <v>577</v>
      </c>
      <c r="O169" s="621" t="s">
        <v>2260</v>
      </c>
      <c r="P169" s="621" t="s">
        <v>2260</v>
      </c>
      <c r="Q169" s="618">
        <v>279</v>
      </c>
      <c r="R169" s="621" t="s">
        <v>2260</v>
      </c>
      <c r="S169" s="621" t="s">
        <v>2260</v>
      </c>
      <c r="T169" s="621" t="s">
        <v>2260</v>
      </c>
      <c r="U169" s="621" t="s">
        <v>2260</v>
      </c>
      <c r="V169" s="618">
        <v>54</v>
      </c>
      <c r="W169" s="618">
        <v>244</v>
      </c>
      <c r="X169" s="625">
        <f t="shared" si="21"/>
        <v>100</v>
      </c>
      <c r="Y169" s="625">
        <f t="shared" si="22"/>
        <v>0</v>
      </c>
      <c r="Z169" s="625">
        <f t="shared" si="23"/>
        <v>0</v>
      </c>
      <c r="AA169" s="625">
        <f t="shared" si="24"/>
        <v>48.353552859618716</v>
      </c>
      <c r="AB169" s="625">
        <f t="shared" si="25"/>
        <v>0</v>
      </c>
      <c r="AC169" s="625">
        <f t="shared" si="26"/>
        <v>0</v>
      </c>
      <c r="AD169" s="625">
        <f t="shared" si="27"/>
        <v>0</v>
      </c>
      <c r="AE169" s="625">
        <f t="shared" si="28"/>
        <v>0</v>
      </c>
      <c r="AF169" s="625">
        <f t="shared" si="29"/>
        <v>9.3587521663778173</v>
      </c>
      <c r="AG169" s="625">
        <f t="shared" si="30"/>
        <v>42.287694974003465</v>
      </c>
    </row>
    <row r="170" spans="1:33" hidden="1">
      <c r="A170" s="613">
        <v>6561</v>
      </c>
      <c r="B170" s="613" t="s">
        <v>2155</v>
      </c>
      <c r="E170" s="616" t="s">
        <v>2253</v>
      </c>
      <c r="F170" s="616">
        <v>1</v>
      </c>
      <c r="G170" s="616" t="s">
        <v>2252</v>
      </c>
      <c r="H170" s="616">
        <v>1</v>
      </c>
      <c r="I170" s="616" t="s">
        <v>2176</v>
      </c>
      <c r="J170" s="616" t="s">
        <v>2188</v>
      </c>
      <c r="K170" s="616">
        <v>2</v>
      </c>
      <c r="L170" s="616" t="s">
        <v>2207</v>
      </c>
      <c r="M170" s="617" t="s">
        <v>2190</v>
      </c>
      <c r="N170" s="618">
        <v>8895</v>
      </c>
      <c r="O170" s="621" t="s">
        <v>2260</v>
      </c>
      <c r="P170" s="621" t="s">
        <v>2260</v>
      </c>
      <c r="Q170" s="621" t="s">
        <v>2260</v>
      </c>
      <c r="R170" s="621" t="s">
        <v>2260</v>
      </c>
      <c r="S170" s="621" t="s">
        <v>2260</v>
      </c>
      <c r="T170" s="621" t="s">
        <v>2260</v>
      </c>
      <c r="U170" s="621" t="s">
        <v>2260</v>
      </c>
      <c r="V170" s="621" t="s">
        <v>2260</v>
      </c>
      <c r="W170" s="618">
        <v>2083</v>
      </c>
      <c r="X170" s="625">
        <f t="shared" si="21"/>
        <v>100</v>
      </c>
      <c r="Y170" s="625">
        <f t="shared" si="22"/>
        <v>0</v>
      </c>
      <c r="Z170" s="625">
        <f t="shared" si="23"/>
        <v>0</v>
      </c>
      <c r="AA170" s="625">
        <f t="shared" si="24"/>
        <v>0</v>
      </c>
      <c r="AB170" s="625">
        <f t="shared" si="25"/>
        <v>0</v>
      </c>
      <c r="AC170" s="625">
        <f t="shared" si="26"/>
        <v>0</v>
      </c>
      <c r="AD170" s="625">
        <f t="shared" si="27"/>
        <v>0</v>
      </c>
      <c r="AE170" s="625">
        <f t="shared" si="28"/>
        <v>0</v>
      </c>
      <c r="AF170" s="625">
        <f t="shared" si="29"/>
        <v>0</v>
      </c>
      <c r="AG170" s="625">
        <f t="shared" si="30"/>
        <v>23.417650365373806</v>
      </c>
    </row>
    <row r="171" spans="1:33" hidden="1">
      <c r="A171" s="613">
        <v>6562</v>
      </c>
      <c r="B171" s="613" t="s">
        <v>2155</v>
      </c>
      <c r="E171" s="616" t="s">
        <v>2253</v>
      </c>
      <c r="F171" s="616">
        <v>1</v>
      </c>
      <c r="G171" s="616" t="s">
        <v>2252</v>
      </c>
      <c r="H171" s="616">
        <v>1</v>
      </c>
      <c r="I171" s="616" t="s">
        <v>2176</v>
      </c>
      <c r="J171" s="616" t="s">
        <v>2188</v>
      </c>
      <c r="K171" s="616">
        <v>3</v>
      </c>
      <c r="L171" s="616" t="s">
        <v>2208</v>
      </c>
      <c r="M171" s="617" t="s">
        <v>2190</v>
      </c>
      <c r="N171" s="618">
        <v>4251</v>
      </c>
      <c r="O171" s="621" t="s">
        <v>2260</v>
      </c>
      <c r="P171" s="621" t="s">
        <v>2260</v>
      </c>
      <c r="Q171" s="621" t="s">
        <v>2260</v>
      </c>
      <c r="R171" s="621" t="s">
        <v>2260</v>
      </c>
      <c r="S171" s="621" t="s">
        <v>2260</v>
      </c>
      <c r="T171" s="621" t="s">
        <v>2260</v>
      </c>
      <c r="U171" s="621" t="s">
        <v>2260</v>
      </c>
      <c r="V171" s="621" t="s">
        <v>2260</v>
      </c>
      <c r="W171" s="618">
        <v>306</v>
      </c>
      <c r="X171" s="625">
        <f t="shared" si="21"/>
        <v>100</v>
      </c>
      <c r="Y171" s="625">
        <f t="shared" si="22"/>
        <v>0</v>
      </c>
      <c r="Z171" s="625">
        <f t="shared" si="23"/>
        <v>0</v>
      </c>
      <c r="AA171" s="625">
        <f t="shared" si="24"/>
        <v>0</v>
      </c>
      <c r="AB171" s="625">
        <f t="shared" si="25"/>
        <v>0</v>
      </c>
      <c r="AC171" s="625">
        <f t="shared" si="26"/>
        <v>0</v>
      </c>
      <c r="AD171" s="625">
        <f t="shared" si="27"/>
        <v>0</v>
      </c>
      <c r="AE171" s="625">
        <f t="shared" si="28"/>
        <v>0</v>
      </c>
      <c r="AF171" s="625">
        <f t="shared" si="29"/>
        <v>0</v>
      </c>
      <c r="AG171" s="625">
        <f t="shared" si="30"/>
        <v>7.1983062808750891</v>
      </c>
    </row>
    <row r="172" spans="1:33" hidden="1">
      <c r="A172" s="613">
        <v>6563</v>
      </c>
      <c r="B172" s="613" t="s">
        <v>2155</v>
      </c>
      <c r="E172" s="616" t="s">
        <v>2253</v>
      </c>
      <c r="F172" s="616">
        <v>1</v>
      </c>
      <c r="G172" s="616" t="s">
        <v>2252</v>
      </c>
      <c r="H172" s="616">
        <v>1</v>
      </c>
      <c r="I172" s="616" t="s">
        <v>2176</v>
      </c>
      <c r="J172" s="616" t="s">
        <v>2188</v>
      </c>
      <c r="K172" s="616">
        <v>3</v>
      </c>
      <c r="L172" s="616" t="s">
        <v>2209</v>
      </c>
      <c r="M172" s="617" t="s">
        <v>2190</v>
      </c>
      <c r="N172" s="618">
        <v>2890</v>
      </c>
      <c r="O172" s="621" t="s">
        <v>2260</v>
      </c>
      <c r="P172" s="621" t="s">
        <v>2260</v>
      </c>
      <c r="Q172" s="621" t="s">
        <v>2260</v>
      </c>
      <c r="R172" s="621" t="s">
        <v>2260</v>
      </c>
      <c r="S172" s="621" t="s">
        <v>2260</v>
      </c>
      <c r="T172" s="621" t="s">
        <v>2260</v>
      </c>
      <c r="U172" s="621" t="s">
        <v>2260</v>
      </c>
      <c r="V172" s="621" t="s">
        <v>2260</v>
      </c>
      <c r="W172" s="618">
        <v>947</v>
      </c>
      <c r="X172" s="625">
        <f t="shared" si="21"/>
        <v>100</v>
      </c>
      <c r="Y172" s="625">
        <f t="shared" si="22"/>
        <v>0</v>
      </c>
      <c r="Z172" s="625">
        <f t="shared" si="23"/>
        <v>0</v>
      </c>
      <c r="AA172" s="625">
        <f t="shared" si="24"/>
        <v>0</v>
      </c>
      <c r="AB172" s="625">
        <f t="shared" si="25"/>
        <v>0</v>
      </c>
      <c r="AC172" s="625">
        <f t="shared" si="26"/>
        <v>0</v>
      </c>
      <c r="AD172" s="625">
        <f t="shared" si="27"/>
        <v>0</v>
      </c>
      <c r="AE172" s="625">
        <f t="shared" si="28"/>
        <v>0</v>
      </c>
      <c r="AF172" s="625">
        <f t="shared" si="29"/>
        <v>0</v>
      </c>
      <c r="AG172" s="625">
        <f t="shared" si="30"/>
        <v>32.768166089965398</v>
      </c>
    </row>
    <row r="173" spans="1:33" hidden="1">
      <c r="A173" s="613">
        <v>6564</v>
      </c>
      <c r="B173" s="613" t="s">
        <v>2155</v>
      </c>
      <c r="E173" s="616" t="s">
        <v>2253</v>
      </c>
      <c r="F173" s="616">
        <v>1</v>
      </c>
      <c r="G173" s="616" t="s">
        <v>2252</v>
      </c>
      <c r="H173" s="616">
        <v>1</v>
      </c>
      <c r="I173" s="616" t="s">
        <v>2176</v>
      </c>
      <c r="J173" s="616" t="s">
        <v>2188</v>
      </c>
      <c r="K173" s="616">
        <v>3</v>
      </c>
      <c r="L173" s="616" t="s">
        <v>2210</v>
      </c>
      <c r="M173" s="617" t="s">
        <v>2190</v>
      </c>
      <c r="N173" s="618">
        <v>544</v>
      </c>
      <c r="O173" s="621" t="s">
        <v>2260</v>
      </c>
      <c r="P173" s="621" t="s">
        <v>2260</v>
      </c>
      <c r="Q173" s="621" t="s">
        <v>2260</v>
      </c>
      <c r="R173" s="621" t="s">
        <v>2260</v>
      </c>
      <c r="S173" s="621" t="s">
        <v>2260</v>
      </c>
      <c r="T173" s="621" t="s">
        <v>2260</v>
      </c>
      <c r="U173" s="621" t="s">
        <v>2260</v>
      </c>
      <c r="V173" s="621" t="s">
        <v>2260</v>
      </c>
      <c r="W173" s="618">
        <v>544</v>
      </c>
      <c r="X173" s="625">
        <f t="shared" si="21"/>
        <v>100</v>
      </c>
      <c r="Y173" s="625">
        <f t="shared" si="22"/>
        <v>0</v>
      </c>
      <c r="Z173" s="625">
        <f t="shared" si="23"/>
        <v>0</v>
      </c>
      <c r="AA173" s="625">
        <f t="shared" si="24"/>
        <v>0</v>
      </c>
      <c r="AB173" s="625">
        <f t="shared" si="25"/>
        <v>0</v>
      </c>
      <c r="AC173" s="625">
        <f t="shared" si="26"/>
        <v>0</v>
      </c>
      <c r="AD173" s="625">
        <f t="shared" si="27"/>
        <v>0</v>
      </c>
      <c r="AE173" s="625">
        <f t="shared" si="28"/>
        <v>0</v>
      </c>
      <c r="AF173" s="625">
        <f t="shared" si="29"/>
        <v>0</v>
      </c>
      <c r="AG173" s="625">
        <f t="shared" si="30"/>
        <v>100</v>
      </c>
    </row>
    <row r="174" spans="1:33" hidden="1">
      <c r="A174" s="613">
        <v>6565</v>
      </c>
      <c r="B174" s="613" t="s">
        <v>2155</v>
      </c>
      <c r="E174" s="616" t="s">
        <v>2253</v>
      </c>
      <c r="F174" s="616">
        <v>1</v>
      </c>
      <c r="G174" s="616" t="s">
        <v>2252</v>
      </c>
      <c r="H174" s="616">
        <v>1</v>
      </c>
      <c r="I174" s="616" t="s">
        <v>2176</v>
      </c>
      <c r="J174" s="616" t="s">
        <v>2188</v>
      </c>
      <c r="K174" s="616">
        <v>3</v>
      </c>
      <c r="L174" s="616" t="s">
        <v>2211</v>
      </c>
      <c r="M174" s="617" t="s">
        <v>2190</v>
      </c>
      <c r="N174" s="618">
        <v>1210</v>
      </c>
      <c r="O174" s="621" t="s">
        <v>2260</v>
      </c>
      <c r="P174" s="621" t="s">
        <v>2260</v>
      </c>
      <c r="Q174" s="621" t="s">
        <v>2260</v>
      </c>
      <c r="R174" s="621" t="s">
        <v>2260</v>
      </c>
      <c r="S174" s="621" t="s">
        <v>2260</v>
      </c>
      <c r="T174" s="621" t="s">
        <v>2260</v>
      </c>
      <c r="U174" s="621" t="s">
        <v>2260</v>
      </c>
      <c r="V174" s="621" t="s">
        <v>2260</v>
      </c>
      <c r="W174" s="618">
        <v>287</v>
      </c>
      <c r="X174" s="625">
        <f t="shared" si="21"/>
        <v>100</v>
      </c>
      <c r="Y174" s="625">
        <f t="shared" si="22"/>
        <v>0</v>
      </c>
      <c r="Z174" s="625">
        <f t="shared" si="23"/>
        <v>0</v>
      </c>
      <c r="AA174" s="625">
        <f t="shared" si="24"/>
        <v>0</v>
      </c>
      <c r="AB174" s="625">
        <f t="shared" si="25"/>
        <v>0</v>
      </c>
      <c r="AC174" s="625">
        <f t="shared" si="26"/>
        <v>0</v>
      </c>
      <c r="AD174" s="625">
        <f t="shared" si="27"/>
        <v>0</v>
      </c>
      <c r="AE174" s="625">
        <f t="shared" si="28"/>
        <v>0</v>
      </c>
      <c r="AF174" s="625">
        <f t="shared" si="29"/>
        <v>0</v>
      </c>
      <c r="AG174" s="625">
        <f t="shared" si="30"/>
        <v>23.719008264462811</v>
      </c>
    </row>
    <row r="175" spans="1:33" hidden="1">
      <c r="A175" s="613">
        <v>6566</v>
      </c>
      <c r="B175" s="613" t="s">
        <v>2155</v>
      </c>
      <c r="E175" s="616" t="s">
        <v>2253</v>
      </c>
      <c r="F175" s="616">
        <v>1</v>
      </c>
      <c r="G175" s="616" t="s">
        <v>2252</v>
      </c>
      <c r="H175" s="616">
        <v>1</v>
      </c>
      <c r="I175" s="616" t="s">
        <v>2176</v>
      </c>
      <c r="J175" s="616" t="s">
        <v>2188</v>
      </c>
      <c r="K175" s="616">
        <v>2</v>
      </c>
      <c r="L175" s="616" t="s">
        <v>2212</v>
      </c>
      <c r="M175" s="617" t="s">
        <v>2190</v>
      </c>
      <c r="N175" s="618">
        <v>4710</v>
      </c>
      <c r="O175" s="618">
        <v>519</v>
      </c>
      <c r="P175" s="618">
        <v>360</v>
      </c>
      <c r="Q175" s="618">
        <v>597</v>
      </c>
      <c r="R175" s="618">
        <v>327</v>
      </c>
      <c r="S175" s="621" t="s">
        <v>2260</v>
      </c>
      <c r="T175" s="618">
        <v>232</v>
      </c>
      <c r="U175" s="618">
        <v>374</v>
      </c>
      <c r="V175" s="618">
        <v>2171</v>
      </c>
      <c r="W175" s="618">
        <v>131</v>
      </c>
      <c r="X175" s="625">
        <f t="shared" si="21"/>
        <v>100</v>
      </c>
      <c r="Y175" s="625">
        <f t="shared" si="22"/>
        <v>11.019108280254777</v>
      </c>
      <c r="Z175" s="625">
        <f t="shared" si="23"/>
        <v>7.6433121019108281</v>
      </c>
      <c r="AA175" s="625">
        <f t="shared" si="24"/>
        <v>12.67515923566879</v>
      </c>
      <c r="AB175" s="625">
        <f t="shared" si="25"/>
        <v>6.9426751592356686</v>
      </c>
      <c r="AC175" s="625">
        <f t="shared" si="26"/>
        <v>0</v>
      </c>
      <c r="AD175" s="625">
        <f t="shared" si="27"/>
        <v>4.9256900212314232</v>
      </c>
      <c r="AE175" s="625">
        <f t="shared" si="28"/>
        <v>7.940552016985138</v>
      </c>
      <c r="AF175" s="625">
        <f t="shared" si="29"/>
        <v>46.093418259023352</v>
      </c>
      <c r="AG175" s="625">
        <f t="shared" si="30"/>
        <v>2.7813163481953294</v>
      </c>
    </row>
    <row r="176" spans="1:33" hidden="1">
      <c r="A176" s="613">
        <v>6567</v>
      </c>
      <c r="B176" s="613" t="s">
        <v>2155</v>
      </c>
      <c r="E176" s="616" t="s">
        <v>2253</v>
      </c>
      <c r="F176" s="616">
        <v>1</v>
      </c>
      <c r="G176" s="616" t="s">
        <v>2252</v>
      </c>
      <c r="H176" s="616">
        <v>1</v>
      </c>
      <c r="I176" s="616" t="s">
        <v>2176</v>
      </c>
      <c r="J176" s="616" t="s">
        <v>2188</v>
      </c>
      <c r="K176" s="616">
        <v>3</v>
      </c>
      <c r="L176" s="616" t="s">
        <v>2213</v>
      </c>
      <c r="M176" s="617" t="s">
        <v>2190</v>
      </c>
      <c r="N176" s="618">
        <v>2125</v>
      </c>
      <c r="O176" s="618">
        <v>494</v>
      </c>
      <c r="P176" s="621" t="s">
        <v>2260</v>
      </c>
      <c r="Q176" s="621" t="s">
        <v>2260</v>
      </c>
      <c r="R176" s="621" t="s">
        <v>2260</v>
      </c>
      <c r="S176" s="621" t="s">
        <v>2260</v>
      </c>
      <c r="T176" s="621" t="s">
        <v>2260</v>
      </c>
      <c r="U176" s="621" t="s">
        <v>2260</v>
      </c>
      <c r="V176" s="618">
        <v>1632</v>
      </c>
      <c r="W176" s="621" t="s">
        <v>2260</v>
      </c>
      <c r="X176" s="625">
        <f t="shared" si="21"/>
        <v>100</v>
      </c>
      <c r="Y176" s="625">
        <f t="shared" si="22"/>
        <v>23.247058823529411</v>
      </c>
      <c r="Z176" s="625">
        <f t="shared" si="23"/>
        <v>0</v>
      </c>
      <c r="AA176" s="625">
        <f t="shared" si="24"/>
        <v>0</v>
      </c>
      <c r="AB176" s="625">
        <f t="shared" si="25"/>
        <v>0</v>
      </c>
      <c r="AC176" s="625">
        <f t="shared" si="26"/>
        <v>0</v>
      </c>
      <c r="AD176" s="625">
        <f t="shared" si="27"/>
        <v>0</v>
      </c>
      <c r="AE176" s="625">
        <f t="shared" si="28"/>
        <v>0</v>
      </c>
      <c r="AF176" s="625">
        <f t="shared" si="29"/>
        <v>76.8</v>
      </c>
      <c r="AG176" s="625">
        <f t="shared" si="30"/>
        <v>0</v>
      </c>
    </row>
    <row r="177" spans="1:33" hidden="1">
      <c r="A177" s="613">
        <v>6568</v>
      </c>
      <c r="B177" s="613" t="s">
        <v>2155</v>
      </c>
      <c r="E177" s="616" t="s">
        <v>2253</v>
      </c>
      <c r="F177" s="616">
        <v>1</v>
      </c>
      <c r="G177" s="616" t="s">
        <v>2252</v>
      </c>
      <c r="H177" s="616">
        <v>1</v>
      </c>
      <c r="I177" s="616" t="s">
        <v>2176</v>
      </c>
      <c r="J177" s="616" t="s">
        <v>2188</v>
      </c>
      <c r="K177" s="616">
        <v>3</v>
      </c>
      <c r="L177" s="616" t="s">
        <v>2214</v>
      </c>
      <c r="M177" s="617" t="s">
        <v>2190</v>
      </c>
      <c r="N177" s="618">
        <v>219</v>
      </c>
      <c r="O177" s="621" t="s">
        <v>2260</v>
      </c>
      <c r="P177" s="621" t="s">
        <v>2260</v>
      </c>
      <c r="Q177" s="621" t="s">
        <v>2260</v>
      </c>
      <c r="R177" s="621" t="s">
        <v>2260</v>
      </c>
      <c r="S177" s="621" t="s">
        <v>2260</v>
      </c>
      <c r="T177" s="618">
        <v>219</v>
      </c>
      <c r="U177" s="621" t="s">
        <v>2260</v>
      </c>
      <c r="V177" s="621" t="s">
        <v>2260</v>
      </c>
      <c r="W177" s="621" t="s">
        <v>2260</v>
      </c>
      <c r="X177" s="625">
        <f t="shared" si="21"/>
        <v>100</v>
      </c>
      <c r="Y177" s="625">
        <f t="shared" si="22"/>
        <v>0</v>
      </c>
      <c r="Z177" s="625">
        <f t="shared" si="23"/>
        <v>0</v>
      </c>
      <c r="AA177" s="625">
        <f t="shared" si="24"/>
        <v>0</v>
      </c>
      <c r="AB177" s="625">
        <f t="shared" si="25"/>
        <v>0</v>
      </c>
      <c r="AC177" s="625">
        <f t="shared" si="26"/>
        <v>0</v>
      </c>
      <c r="AD177" s="625">
        <f t="shared" si="27"/>
        <v>100</v>
      </c>
      <c r="AE177" s="625">
        <f t="shared" si="28"/>
        <v>0</v>
      </c>
      <c r="AF177" s="625">
        <f t="shared" si="29"/>
        <v>0</v>
      </c>
      <c r="AG177" s="625">
        <f t="shared" si="30"/>
        <v>0</v>
      </c>
    </row>
    <row r="178" spans="1:33" hidden="1">
      <c r="A178" s="613">
        <v>6569</v>
      </c>
      <c r="B178" s="613" t="s">
        <v>2155</v>
      </c>
      <c r="E178" s="616" t="s">
        <v>2253</v>
      </c>
      <c r="F178" s="616">
        <v>1</v>
      </c>
      <c r="G178" s="616" t="s">
        <v>2252</v>
      </c>
      <c r="H178" s="616">
        <v>1</v>
      </c>
      <c r="I178" s="616" t="s">
        <v>2176</v>
      </c>
      <c r="J178" s="616" t="s">
        <v>2188</v>
      </c>
      <c r="K178" s="616">
        <v>3</v>
      </c>
      <c r="L178" s="616" t="s">
        <v>2215</v>
      </c>
      <c r="M178" s="617" t="s">
        <v>2190</v>
      </c>
      <c r="N178" s="618">
        <v>911</v>
      </c>
      <c r="O178" s="621" t="s">
        <v>2260</v>
      </c>
      <c r="P178" s="618">
        <v>360</v>
      </c>
      <c r="Q178" s="618">
        <v>201</v>
      </c>
      <c r="R178" s="621" t="s">
        <v>2260</v>
      </c>
      <c r="S178" s="621" t="s">
        <v>2260</v>
      </c>
      <c r="T178" s="621" t="s">
        <v>2260</v>
      </c>
      <c r="U178" s="618">
        <v>350</v>
      </c>
      <c r="V178" s="621" t="s">
        <v>2260</v>
      </c>
      <c r="W178" s="621" t="s">
        <v>2260</v>
      </c>
      <c r="X178" s="625">
        <f t="shared" si="21"/>
        <v>100</v>
      </c>
      <c r="Y178" s="625">
        <f t="shared" si="22"/>
        <v>0</v>
      </c>
      <c r="Z178" s="625">
        <f t="shared" si="23"/>
        <v>39.517014270032931</v>
      </c>
      <c r="AA178" s="625">
        <f t="shared" si="24"/>
        <v>22.063666300768386</v>
      </c>
      <c r="AB178" s="625">
        <f t="shared" si="25"/>
        <v>0</v>
      </c>
      <c r="AC178" s="625">
        <f t="shared" si="26"/>
        <v>0</v>
      </c>
      <c r="AD178" s="625">
        <f t="shared" si="27"/>
        <v>0</v>
      </c>
      <c r="AE178" s="625">
        <f t="shared" si="28"/>
        <v>38.419319429198687</v>
      </c>
      <c r="AF178" s="625">
        <f t="shared" si="29"/>
        <v>0</v>
      </c>
      <c r="AG178" s="625">
        <f t="shared" si="30"/>
        <v>0</v>
      </c>
    </row>
    <row r="179" spans="1:33" hidden="1">
      <c r="A179" s="613">
        <v>6570</v>
      </c>
      <c r="B179" s="613" t="s">
        <v>2155</v>
      </c>
      <c r="E179" s="616" t="s">
        <v>2253</v>
      </c>
      <c r="F179" s="616">
        <v>1</v>
      </c>
      <c r="G179" s="616" t="s">
        <v>2252</v>
      </c>
      <c r="H179" s="616">
        <v>1</v>
      </c>
      <c r="I179" s="616" t="s">
        <v>2176</v>
      </c>
      <c r="J179" s="616" t="s">
        <v>2188</v>
      </c>
      <c r="K179" s="616">
        <v>3</v>
      </c>
      <c r="L179" s="616" t="s">
        <v>2216</v>
      </c>
      <c r="M179" s="617" t="s">
        <v>2190</v>
      </c>
      <c r="N179" s="618">
        <v>486</v>
      </c>
      <c r="O179" s="621" t="s">
        <v>2260</v>
      </c>
      <c r="P179" s="621" t="s">
        <v>2260</v>
      </c>
      <c r="Q179" s="618">
        <v>205</v>
      </c>
      <c r="R179" s="618">
        <v>41</v>
      </c>
      <c r="S179" s="621" t="s">
        <v>2260</v>
      </c>
      <c r="T179" s="618">
        <v>7</v>
      </c>
      <c r="U179" s="621" t="s">
        <v>2260</v>
      </c>
      <c r="V179" s="618">
        <v>217</v>
      </c>
      <c r="W179" s="618">
        <v>17</v>
      </c>
      <c r="X179" s="625">
        <f t="shared" si="21"/>
        <v>100</v>
      </c>
      <c r="Y179" s="625">
        <f t="shared" si="22"/>
        <v>0</v>
      </c>
      <c r="Z179" s="625">
        <f t="shared" si="23"/>
        <v>0</v>
      </c>
      <c r="AA179" s="625">
        <f t="shared" si="24"/>
        <v>42.181069958847736</v>
      </c>
      <c r="AB179" s="625">
        <f t="shared" si="25"/>
        <v>8.4362139917695487</v>
      </c>
      <c r="AC179" s="625">
        <f t="shared" si="26"/>
        <v>0</v>
      </c>
      <c r="AD179" s="625">
        <f t="shared" si="27"/>
        <v>1.440329218106996</v>
      </c>
      <c r="AE179" s="625">
        <f t="shared" si="28"/>
        <v>0</v>
      </c>
      <c r="AF179" s="625">
        <f t="shared" si="29"/>
        <v>44.650205761316876</v>
      </c>
      <c r="AG179" s="625">
        <f t="shared" si="30"/>
        <v>3.4979423868312756</v>
      </c>
    </row>
    <row r="180" spans="1:33" hidden="1">
      <c r="A180" s="613">
        <v>6571</v>
      </c>
      <c r="B180" s="613" t="s">
        <v>2155</v>
      </c>
      <c r="E180" s="616" t="s">
        <v>2253</v>
      </c>
      <c r="F180" s="616">
        <v>1</v>
      </c>
      <c r="G180" s="616" t="s">
        <v>2252</v>
      </c>
      <c r="H180" s="616">
        <v>1</v>
      </c>
      <c r="I180" s="616" t="s">
        <v>2176</v>
      </c>
      <c r="J180" s="616" t="s">
        <v>2188</v>
      </c>
      <c r="K180" s="616">
        <v>3</v>
      </c>
      <c r="L180" s="616" t="s">
        <v>2217</v>
      </c>
      <c r="M180" s="617" t="s">
        <v>2190</v>
      </c>
      <c r="N180" s="618">
        <v>940</v>
      </c>
      <c r="O180" s="618">
        <v>25</v>
      </c>
      <c r="P180" s="621" t="s">
        <v>2260</v>
      </c>
      <c r="Q180" s="618">
        <v>191</v>
      </c>
      <c r="R180" s="618">
        <v>257</v>
      </c>
      <c r="S180" s="621" t="s">
        <v>2260</v>
      </c>
      <c r="T180" s="618">
        <v>7</v>
      </c>
      <c r="U180" s="618">
        <v>23</v>
      </c>
      <c r="V180" s="618">
        <v>323</v>
      </c>
      <c r="W180" s="618">
        <v>114</v>
      </c>
      <c r="X180" s="625">
        <f t="shared" si="21"/>
        <v>100</v>
      </c>
      <c r="Y180" s="625">
        <f t="shared" si="22"/>
        <v>2.6595744680851063</v>
      </c>
      <c r="Z180" s="625">
        <f t="shared" si="23"/>
        <v>0</v>
      </c>
      <c r="AA180" s="625">
        <f t="shared" si="24"/>
        <v>20.319148936170212</v>
      </c>
      <c r="AB180" s="625">
        <f t="shared" si="25"/>
        <v>27.340425531914892</v>
      </c>
      <c r="AC180" s="625">
        <f t="shared" si="26"/>
        <v>0</v>
      </c>
      <c r="AD180" s="625">
        <f t="shared" si="27"/>
        <v>0.74468085106382986</v>
      </c>
      <c r="AE180" s="625">
        <f t="shared" si="28"/>
        <v>2.4468085106382977</v>
      </c>
      <c r="AF180" s="625">
        <f t="shared" si="29"/>
        <v>34.361702127659576</v>
      </c>
      <c r="AG180" s="625">
        <f t="shared" si="30"/>
        <v>12.127659574468085</v>
      </c>
    </row>
    <row r="181" spans="1:33" hidden="1">
      <c r="A181" s="613">
        <v>6572</v>
      </c>
      <c r="B181" s="613" t="s">
        <v>2155</v>
      </c>
      <c r="E181" s="616" t="s">
        <v>2253</v>
      </c>
      <c r="F181" s="616">
        <v>1</v>
      </c>
      <c r="G181" s="616" t="s">
        <v>2252</v>
      </c>
      <c r="H181" s="616">
        <v>1</v>
      </c>
      <c r="I181" s="616" t="s">
        <v>2176</v>
      </c>
      <c r="J181" s="616" t="s">
        <v>2188</v>
      </c>
      <c r="K181" s="616">
        <v>3</v>
      </c>
      <c r="L181" s="616" t="s">
        <v>2218</v>
      </c>
      <c r="M181" s="617" t="s">
        <v>2190</v>
      </c>
      <c r="N181" s="618">
        <v>29</v>
      </c>
      <c r="O181" s="621" t="s">
        <v>2260</v>
      </c>
      <c r="P181" s="621" t="s">
        <v>2260</v>
      </c>
      <c r="Q181" s="621" t="s">
        <v>2260</v>
      </c>
      <c r="R181" s="618">
        <v>29</v>
      </c>
      <c r="S181" s="621" t="s">
        <v>2260</v>
      </c>
      <c r="T181" s="621" t="s">
        <v>2260</v>
      </c>
      <c r="U181" s="621" t="s">
        <v>2260</v>
      </c>
      <c r="V181" s="621" t="s">
        <v>2260</v>
      </c>
      <c r="W181" s="621" t="s">
        <v>2260</v>
      </c>
      <c r="X181" s="625">
        <f t="shared" si="21"/>
        <v>100</v>
      </c>
      <c r="Y181" s="625">
        <f t="shared" si="22"/>
        <v>0</v>
      </c>
      <c r="Z181" s="625">
        <f t="shared" si="23"/>
        <v>0</v>
      </c>
      <c r="AA181" s="625">
        <f t="shared" si="24"/>
        <v>0</v>
      </c>
      <c r="AB181" s="625">
        <f t="shared" si="25"/>
        <v>100</v>
      </c>
      <c r="AC181" s="625">
        <f t="shared" si="26"/>
        <v>0</v>
      </c>
      <c r="AD181" s="625">
        <f t="shared" si="27"/>
        <v>0</v>
      </c>
      <c r="AE181" s="625">
        <f t="shared" si="28"/>
        <v>0</v>
      </c>
      <c r="AF181" s="625">
        <f t="shared" si="29"/>
        <v>0</v>
      </c>
      <c r="AG181" s="625">
        <f t="shared" si="30"/>
        <v>0</v>
      </c>
    </row>
    <row r="182" spans="1:33" hidden="1">
      <c r="A182" s="613">
        <v>6573</v>
      </c>
      <c r="B182" s="613" t="s">
        <v>2155</v>
      </c>
      <c r="E182" s="616" t="s">
        <v>2253</v>
      </c>
      <c r="F182" s="616">
        <v>1</v>
      </c>
      <c r="G182" s="616" t="s">
        <v>2252</v>
      </c>
      <c r="H182" s="616">
        <v>1</v>
      </c>
      <c r="I182" s="616" t="s">
        <v>2176</v>
      </c>
      <c r="J182" s="616" t="s">
        <v>2188</v>
      </c>
      <c r="K182" s="616">
        <v>2</v>
      </c>
      <c r="L182" s="616" t="s">
        <v>2219</v>
      </c>
      <c r="M182" s="617" t="s">
        <v>2190</v>
      </c>
      <c r="N182" s="618">
        <v>13773</v>
      </c>
      <c r="O182" s="621" t="s">
        <v>2260</v>
      </c>
      <c r="P182" s="618">
        <v>443</v>
      </c>
      <c r="Q182" s="618">
        <v>4600</v>
      </c>
      <c r="R182" s="618">
        <v>1360</v>
      </c>
      <c r="S182" s="621" t="s">
        <v>2260</v>
      </c>
      <c r="T182" s="618">
        <v>2320</v>
      </c>
      <c r="U182" s="618">
        <v>288</v>
      </c>
      <c r="V182" s="618">
        <v>1490</v>
      </c>
      <c r="W182" s="618">
        <v>217</v>
      </c>
      <c r="X182" s="625">
        <f t="shared" si="21"/>
        <v>100</v>
      </c>
      <c r="Y182" s="625">
        <f t="shared" si="22"/>
        <v>0</v>
      </c>
      <c r="Z182" s="625">
        <f t="shared" si="23"/>
        <v>3.2164379583242577</v>
      </c>
      <c r="AA182" s="625">
        <f t="shared" si="24"/>
        <v>33.398678574021631</v>
      </c>
      <c r="AB182" s="625">
        <f t="shared" si="25"/>
        <v>9.8743919262324837</v>
      </c>
      <c r="AC182" s="625">
        <f t="shared" si="26"/>
        <v>0</v>
      </c>
      <c r="AD182" s="625">
        <f t="shared" si="27"/>
        <v>16.844550932984824</v>
      </c>
      <c r="AE182" s="625">
        <f t="shared" si="28"/>
        <v>2.0910477020257026</v>
      </c>
      <c r="AF182" s="625">
        <f t="shared" si="29"/>
        <v>10.81826762506353</v>
      </c>
      <c r="AG182" s="625">
        <f t="shared" si="30"/>
        <v>1.5755463588179772</v>
      </c>
    </row>
    <row r="183" spans="1:33" hidden="1">
      <c r="A183" s="613">
        <v>6574</v>
      </c>
      <c r="B183" s="613" t="s">
        <v>2155</v>
      </c>
      <c r="E183" s="616" t="s">
        <v>2253</v>
      </c>
      <c r="F183" s="616">
        <v>1</v>
      </c>
      <c r="G183" s="616" t="s">
        <v>2252</v>
      </c>
      <c r="H183" s="616">
        <v>1</v>
      </c>
      <c r="I183" s="616" t="s">
        <v>2176</v>
      </c>
      <c r="J183" s="616" t="s">
        <v>2188</v>
      </c>
      <c r="K183" s="616">
        <v>3</v>
      </c>
      <c r="L183" s="616" t="s">
        <v>2220</v>
      </c>
      <c r="M183" s="617" t="s">
        <v>2190</v>
      </c>
      <c r="N183" s="621" t="s">
        <v>2260</v>
      </c>
      <c r="O183" s="621" t="s">
        <v>2260</v>
      </c>
      <c r="P183" s="621" t="s">
        <v>2260</v>
      </c>
      <c r="Q183" s="621" t="s">
        <v>2260</v>
      </c>
      <c r="R183" s="621" t="s">
        <v>2260</v>
      </c>
      <c r="S183" s="621" t="s">
        <v>2260</v>
      </c>
      <c r="T183" s="621" t="s">
        <v>2260</v>
      </c>
      <c r="U183" s="621" t="s">
        <v>2260</v>
      </c>
      <c r="V183" s="621" t="s">
        <v>2260</v>
      </c>
      <c r="W183" s="621" t="s">
        <v>2260</v>
      </c>
      <c r="X183" s="625" t="e">
        <f t="shared" si="21"/>
        <v>#DIV/0!</v>
      </c>
      <c r="Y183" s="625" t="e">
        <f t="shared" si="22"/>
        <v>#DIV/0!</v>
      </c>
      <c r="Z183" s="625" t="e">
        <f t="shared" si="23"/>
        <v>#DIV/0!</v>
      </c>
      <c r="AA183" s="625" t="e">
        <f t="shared" si="24"/>
        <v>#DIV/0!</v>
      </c>
      <c r="AB183" s="625" t="e">
        <f t="shared" si="25"/>
        <v>#DIV/0!</v>
      </c>
      <c r="AC183" s="625" t="e">
        <f t="shared" si="26"/>
        <v>#DIV/0!</v>
      </c>
      <c r="AD183" s="625" t="e">
        <f t="shared" si="27"/>
        <v>#DIV/0!</v>
      </c>
      <c r="AE183" s="625" t="e">
        <f t="shared" si="28"/>
        <v>#DIV/0!</v>
      </c>
      <c r="AF183" s="625" t="e">
        <f t="shared" si="29"/>
        <v>#DIV/0!</v>
      </c>
      <c r="AG183" s="625" t="e">
        <f t="shared" si="30"/>
        <v>#DIV/0!</v>
      </c>
    </row>
    <row r="184" spans="1:33" hidden="1">
      <c r="A184" s="613">
        <v>6575</v>
      </c>
      <c r="B184" s="613" t="s">
        <v>2155</v>
      </c>
      <c r="E184" s="616" t="s">
        <v>2253</v>
      </c>
      <c r="F184" s="616">
        <v>1</v>
      </c>
      <c r="G184" s="616" t="s">
        <v>2252</v>
      </c>
      <c r="H184" s="616">
        <v>1</v>
      </c>
      <c r="I184" s="616" t="s">
        <v>2176</v>
      </c>
      <c r="J184" s="616" t="s">
        <v>2188</v>
      </c>
      <c r="K184" s="616">
        <v>3</v>
      </c>
      <c r="L184" s="616" t="s">
        <v>2221</v>
      </c>
      <c r="M184" s="617" t="s">
        <v>2190</v>
      </c>
      <c r="N184" s="618">
        <v>8634</v>
      </c>
      <c r="O184" s="621" t="s">
        <v>2260</v>
      </c>
      <c r="P184" s="618">
        <v>116</v>
      </c>
      <c r="Q184" s="618">
        <v>3036</v>
      </c>
      <c r="R184" s="618">
        <v>863</v>
      </c>
      <c r="S184" s="621" t="s">
        <v>2260</v>
      </c>
      <c r="T184" s="618">
        <v>1118</v>
      </c>
      <c r="U184" s="618">
        <v>73</v>
      </c>
      <c r="V184" s="618">
        <v>373</v>
      </c>
      <c r="W184" s="621" t="s">
        <v>2260</v>
      </c>
      <c r="X184" s="625">
        <f t="shared" si="21"/>
        <v>100</v>
      </c>
      <c r="Y184" s="625">
        <f t="shared" si="22"/>
        <v>0</v>
      </c>
      <c r="Z184" s="625">
        <f t="shared" si="23"/>
        <v>1.3435255964790365</v>
      </c>
      <c r="AA184" s="625">
        <f t="shared" si="24"/>
        <v>35.163307852675466</v>
      </c>
      <c r="AB184" s="625">
        <f t="shared" si="25"/>
        <v>9.9953671531155894</v>
      </c>
      <c r="AC184" s="625">
        <f t="shared" si="26"/>
        <v>0</v>
      </c>
      <c r="AD184" s="625">
        <f t="shared" si="27"/>
        <v>12.948807041927266</v>
      </c>
      <c r="AE184" s="625">
        <f t="shared" si="28"/>
        <v>0.84549455640491078</v>
      </c>
      <c r="AF184" s="625">
        <f t="shared" si="29"/>
        <v>4.3201297197127637</v>
      </c>
      <c r="AG184" s="625">
        <f t="shared" si="30"/>
        <v>0</v>
      </c>
    </row>
    <row r="185" spans="1:33" hidden="1">
      <c r="A185" s="613">
        <v>6576</v>
      </c>
      <c r="B185" s="613" t="s">
        <v>2155</v>
      </c>
      <c r="E185" s="616" t="s">
        <v>2253</v>
      </c>
      <c r="F185" s="616">
        <v>1</v>
      </c>
      <c r="G185" s="616" t="s">
        <v>2252</v>
      </c>
      <c r="H185" s="616">
        <v>1</v>
      </c>
      <c r="I185" s="616" t="s">
        <v>2176</v>
      </c>
      <c r="J185" s="616" t="s">
        <v>2188</v>
      </c>
      <c r="K185" s="616">
        <v>3</v>
      </c>
      <c r="L185" s="616" t="s">
        <v>2222</v>
      </c>
      <c r="M185" s="617" t="s">
        <v>2190</v>
      </c>
      <c r="N185" s="618">
        <v>2128</v>
      </c>
      <c r="O185" s="621" t="s">
        <v>2260</v>
      </c>
      <c r="P185" s="618">
        <v>327</v>
      </c>
      <c r="Q185" s="618">
        <v>801</v>
      </c>
      <c r="R185" s="621" t="s">
        <v>2260</v>
      </c>
      <c r="S185" s="621" t="s">
        <v>2260</v>
      </c>
      <c r="T185" s="621" t="s">
        <v>2260</v>
      </c>
      <c r="U185" s="621" t="s">
        <v>2260</v>
      </c>
      <c r="V185" s="618">
        <v>1000</v>
      </c>
      <c r="W185" s="621" t="s">
        <v>2260</v>
      </c>
      <c r="X185" s="625">
        <f t="shared" si="21"/>
        <v>100</v>
      </c>
      <c r="Y185" s="625">
        <f t="shared" si="22"/>
        <v>0</v>
      </c>
      <c r="Z185" s="625">
        <f t="shared" si="23"/>
        <v>15.366541353383459</v>
      </c>
      <c r="AA185" s="625">
        <f t="shared" si="24"/>
        <v>37.640977443609025</v>
      </c>
      <c r="AB185" s="625">
        <f t="shared" si="25"/>
        <v>0</v>
      </c>
      <c r="AC185" s="625">
        <f t="shared" si="26"/>
        <v>0</v>
      </c>
      <c r="AD185" s="625">
        <f t="shared" si="27"/>
        <v>0</v>
      </c>
      <c r="AE185" s="625">
        <f t="shared" si="28"/>
        <v>0</v>
      </c>
      <c r="AF185" s="625">
        <f t="shared" si="29"/>
        <v>46.992481203007522</v>
      </c>
      <c r="AG185" s="625">
        <f t="shared" si="30"/>
        <v>0</v>
      </c>
    </row>
    <row r="186" spans="1:33" hidden="1">
      <c r="A186" s="613">
        <v>6577</v>
      </c>
      <c r="B186" s="613" t="s">
        <v>2155</v>
      </c>
      <c r="E186" s="616" t="s">
        <v>2253</v>
      </c>
      <c r="F186" s="616">
        <v>1</v>
      </c>
      <c r="G186" s="616" t="s">
        <v>2252</v>
      </c>
      <c r="H186" s="616">
        <v>1</v>
      </c>
      <c r="I186" s="616" t="s">
        <v>2176</v>
      </c>
      <c r="J186" s="616" t="s">
        <v>2188</v>
      </c>
      <c r="K186" s="616">
        <v>3</v>
      </c>
      <c r="L186" s="616" t="s">
        <v>2223</v>
      </c>
      <c r="M186" s="617" t="s">
        <v>2190</v>
      </c>
      <c r="N186" s="618">
        <v>150</v>
      </c>
      <c r="O186" s="621" t="s">
        <v>2260</v>
      </c>
      <c r="P186" s="621" t="s">
        <v>2260</v>
      </c>
      <c r="Q186" s="618">
        <v>108</v>
      </c>
      <c r="R186" s="621" t="s">
        <v>2260</v>
      </c>
      <c r="S186" s="621" t="s">
        <v>2260</v>
      </c>
      <c r="T186" s="621" t="s">
        <v>2260</v>
      </c>
      <c r="U186" s="621" t="s">
        <v>2260</v>
      </c>
      <c r="V186" s="618">
        <v>42</v>
      </c>
      <c r="W186" s="621" t="s">
        <v>2260</v>
      </c>
      <c r="X186" s="625">
        <f t="shared" si="21"/>
        <v>100</v>
      </c>
      <c r="Y186" s="625">
        <f t="shared" si="22"/>
        <v>0</v>
      </c>
      <c r="Z186" s="625">
        <f t="shared" si="23"/>
        <v>0</v>
      </c>
      <c r="AA186" s="625">
        <f t="shared" si="24"/>
        <v>72</v>
      </c>
      <c r="AB186" s="625">
        <f t="shared" si="25"/>
        <v>0</v>
      </c>
      <c r="AC186" s="625">
        <f t="shared" si="26"/>
        <v>0</v>
      </c>
      <c r="AD186" s="625">
        <f t="shared" si="27"/>
        <v>0</v>
      </c>
      <c r="AE186" s="625">
        <f t="shared" si="28"/>
        <v>0</v>
      </c>
      <c r="AF186" s="625">
        <f t="shared" si="29"/>
        <v>28.000000000000004</v>
      </c>
      <c r="AG186" s="625">
        <f t="shared" si="30"/>
        <v>0</v>
      </c>
    </row>
    <row r="187" spans="1:33" hidden="1">
      <c r="A187" s="613">
        <v>6578</v>
      </c>
      <c r="B187" s="613" t="s">
        <v>2155</v>
      </c>
      <c r="E187" s="616" t="s">
        <v>2253</v>
      </c>
      <c r="F187" s="616">
        <v>1</v>
      </c>
      <c r="G187" s="616" t="s">
        <v>2252</v>
      </c>
      <c r="H187" s="616">
        <v>1</v>
      </c>
      <c r="I187" s="616" t="s">
        <v>2176</v>
      </c>
      <c r="J187" s="616" t="s">
        <v>2188</v>
      </c>
      <c r="K187" s="616">
        <v>3</v>
      </c>
      <c r="L187" s="616" t="s">
        <v>2224</v>
      </c>
      <c r="M187" s="617" t="s">
        <v>2190</v>
      </c>
      <c r="N187" s="618">
        <v>176</v>
      </c>
      <c r="O187" s="621" t="s">
        <v>2260</v>
      </c>
      <c r="P187" s="621" t="s">
        <v>2260</v>
      </c>
      <c r="Q187" s="618">
        <v>143</v>
      </c>
      <c r="R187" s="618">
        <v>33</v>
      </c>
      <c r="S187" s="621" t="s">
        <v>2260</v>
      </c>
      <c r="T187" s="621" t="s">
        <v>2260</v>
      </c>
      <c r="U187" s="621" t="s">
        <v>2260</v>
      </c>
      <c r="V187" s="621" t="s">
        <v>2260</v>
      </c>
      <c r="W187" s="621" t="s">
        <v>2260</v>
      </c>
      <c r="X187" s="625">
        <f t="shared" si="21"/>
        <v>100</v>
      </c>
      <c r="Y187" s="625">
        <f t="shared" si="22"/>
        <v>0</v>
      </c>
      <c r="Z187" s="625">
        <f t="shared" si="23"/>
        <v>0</v>
      </c>
      <c r="AA187" s="625">
        <f t="shared" si="24"/>
        <v>81.25</v>
      </c>
      <c r="AB187" s="625">
        <f t="shared" si="25"/>
        <v>18.75</v>
      </c>
      <c r="AC187" s="625">
        <f t="shared" si="26"/>
        <v>0</v>
      </c>
      <c r="AD187" s="625">
        <f t="shared" si="27"/>
        <v>0</v>
      </c>
      <c r="AE187" s="625">
        <f t="shared" si="28"/>
        <v>0</v>
      </c>
      <c r="AF187" s="625">
        <f t="shared" si="29"/>
        <v>0</v>
      </c>
      <c r="AG187" s="625">
        <f t="shared" si="30"/>
        <v>0</v>
      </c>
    </row>
    <row r="188" spans="1:33" hidden="1">
      <c r="A188" s="613">
        <v>6579</v>
      </c>
      <c r="B188" s="613" t="s">
        <v>2155</v>
      </c>
      <c r="E188" s="616" t="s">
        <v>2253</v>
      </c>
      <c r="F188" s="616">
        <v>1</v>
      </c>
      <c r="G188" s="616" t="s">
        <v>2252</v>
      </c>
      <c r="H188" s="616">
        <v>1</v>
      </c>
      <c r="I188" s="616" t="s">
        <v>2176</v>
      </c>
      <c r="J188" s="616" t="s">
        <v>2188</v>
      </c>
      <c r="K188" s="616">
        <v>3</v>
      </c>
      <c r="L188" s="616" t="s">
        <v>2225</v>
      </c>
      <c r="M188" s="617" t="s">
        <v>2190</v>
      </c>
      <c r="N188" s="618">
        <v>1548</v>
      </c>
      <c r="O188" s="621" t="s">
        <v>2260</v>
      </c>
      <c r="P188" s="621" t="s">
        <v>2260</v>
      </c>
      <c r="Q188" s="618">
        <v>214</v>
      </c>
      <c r="R188" s="621" t="s">
        <v>2260</v>
      </c>
      <c r="S188" s="621" t="s">
        <v>2260</v>
      </c>
      <c r="T188" s="618">
        <v>1084</v>
      </c>
      <c r="U188" s="618">
        <v>177</v>
      </c>
      <c r="V188" s="618">
        <v>74</v>
      </c>
      <c r="W188" s="621" t="s">
        <v>2260</v>
      </c>
      <c r="X188" s="625">
        <f t="shared" si="21"/>
        <v>100</v>
      </c>
      <c r="Y188" s="625">
        <f t="shared" si="22"/>
        <v>0</v>
      </c>
      <c r="Z188" s="625">
        <f t="shared" si="23"/>
        <v>0</v>
      </c>
      <c r="AA188" s="625">
        <f t="shared" si="24"/>
        <v>13.824289405684754</v>
      </c>
      <c r="AB188" s="625">
        <f t="shared" si="25"/>
        <v>0</v>
      </c>
      <c r="AC188" s="625">
        <f t="shared" si="26"/>
        <v>0</v>
      </c>
      <c r="AD188" s="625">
        <f t="shared" si="27"/>
        <v>70.025839793281648</v>
      </c>
      <c r="AE188" s="625">
        <f t="shared" si="28"/>
        <v>11.434108527131782</v>
      </c>
      <c r="AF188" s="625">
        <f t="shared" si="29"/>
        <v>4.7803617571059425</v>
      </c>
      <c r="AG188" s="625">
        <f t="shared" si="30"/>
        <v>0</v>
      </c>
    </row>
    <row r="189" spans="1:33" hidden="1">
      <c r="A189" s="613">
        <v>6580</v>
      </c>
      <c r="B189" s="613" t="s">
        <v>2155</v>
      </c>
      <c r="E189" s="616" t="s">
        <v>2253</v>
      </c>
      <c r="F189" s="616">
        <v>1</v>
      </c>
      <c r="G189" s="616" t="s">
        <v>2252</v>
      </c>
      <c r="H189" s="616">
        <v>1</v>
      </c>
      <c r="I189" s="616" t="s">
        <v>2176</v>
      </c>
      <c r="J189" s="616" t="s">
        <v>2188</v>
      </c>
      <c r="K189" s="616">
        <v>3</v>
      </c>
      <c r="L189" s="616" t="s">
        <v>2226</v>
      </c>
      <c r="M189" s="617" t="s">
        <v>2190</v>
      </c>
      <c r="N189" s="618">
        <v>534</v>
      </c>
      <c r="O189" s="621" t="s">
        <v>2260</v>
      </c>
      <c r="P189" s="621" t="s">
        <v>2260</v>
      </c>
      <c r="Q189" s="618">
        <v>70</v>
      </c>
      <c r="R189" s="618">
        <v>464</v>
      </c>
      <c r="S189" s="621" t="s">
        <v>2260</v>
      </c>
      <c r="T189" s="621" t="s">
        <v>2260</v>
      </c>
      <c r="U189" s="621" t="s">
        <v>2260</v>
      </c>
      <c r="V189" s="621" t="s">
        <v>2260</v>
      </c>
      <c r="W189" s="621" t="s">
        <v>2260</v>
      </c>
      <c r="X189" s="625">
        <f t="shared" si="21"/>
        <v>100</v>
      </c>
      <c r="Y189" s="625">
        <f t="shared" si="22"/>
        <v>0</v>
      </c>
      <c r="Z189" s="625">
        <f t="shared" si="23"/>
        <v>0</v>
      </c>
      <c r="AA189" s="625">
        <f t="shared" si="24"/>
        <v>13.108614232209737</v>
      </c>
      <c r="AB189" s="625">
        <f t="shared" si="25"/>
        <v>86.891385767790268</v>
      </c>
      <c r="AC189" s="625">
        <f t="shared" si="26"/>
        <v>0</v>
      </c>
      <c r="AD189" s="625">
        <f t="shared" si="27"/>
        <v>0</v>
      </c>
      <c r="AE189" s="625">
        <f t="shared" si="28"/>
        <v>0</v>
      </c>
      <c r="AF189" s="625">
        <f t="shared" si="29"/>
        <v>0</v>
      </c>
      <c r="AG189" s="625">
        <f t="shared" si="30"/>
        <v>0</v>
      </c>
    </row>
    <row r="190" spans="1:33" hidden="1">
      <c r="A190" s="613">
        <v>6581</v>
      </c>
      <c r="B190" s="613" t="s">
        <v>2155</v>
      </c>
      <c r="E190" s="616" t="s">
        <v>2253</v>
      </c>
      <c r="F190" s="616">
        <v>1</v>
      </c>
      <c r="G190" s="616" t="s">
        <v>2252</v>
      </c>
      <c r="H190" s="616">
        <v>1</v>
      </c>
      <c r="I190" s="616" t="s">
        <v>2176</v>
      </c>
      <c r="J190" s="616" t="s">
        <v>2188</v>
      </c>
      <c r="K190" s="616">
        <v>3</v>
      </c>
      <c r="L190" s="616" t="s">
        <v>2227</v>
      </c>
      <c r="M190" s="617" t="s">
        <v>2190</v>
      </c>
      <c r="N190" s="618">
        <v>603</v>
      </c>
      <c r="O190" s="621" t="s">
        <v>2260</v>
      </c>
      <c r="P190" s="621" t="s">
        <v>2260</v>
      </c>
      <c r="Q190" s="618">
        <v>230</v>
      </c>
      <c r="R190" s="621" t="s">
        <v>2260</v>
      </c>
      <c r="S190" s="621" t="s">
        <v>2260</v>
      </c>
      <c r="T190" s="618">
        <v>119</v>
      </c>
      <c r="U190" s="618">
        <v>38</v>
      </c>
      <c r="V190" s="621" t="s">
        <v>2260</v>
      </c>
      <c r="W190" s="618">
        <v>217</v>
      </c>
      <c r="X190" s="625">
        <f t="shared" si="21"/>
        <v>100</v>
      </c>
      <c r="Y190" s="625">
        <f t="shared" si="22"/>
        <v>0</v>
      </c>
      <c r="Z190" s="625">
        <f t="shared" si="23"/>
        <v>0</v>
      </c>
      <c r="AA190" s="625">
        <f t="shared" si="24"/>
        <v>38.142620232172469</v>
      </c>
      <c r="AB190" s="625">
        <f t="shared" si="25"/>
        <v>0</v>
      </c>
      <c r="AC190" s="625">
        <f t="shared" si="26"/>
        <v>0</v>
      </c>
      <c r="AD190" s="625">
        <f t="shared" si="27"/>
        <v>19.734660033167494</v>
      </c>
      <c r="AE190" s="625">
        <f t="shared" si="28"/>
        <v>6.3018242122719741</v>
      </c>
      <c r="AF190" s="625">
        <f t="shared" si="29"/>
        <v>0</v>
      </c>
      <c r="AG190" s="625">
        <f t="shared" si="30"/>
        <v>35.986733001658379</v>
      </c>
    </row>
    <row r="191" spans="1:33" hidden="1">
      <c r="A191" s="613">
        <v>6582</v>
      </c>
      <c r="B191" s="613" t="s">
        <v>2155</v>
      </c>
      <c r="E191" s="616" t="s">
        <v>2253</v>
      </c>
      <c r="F191" s="616">
        <v>1</v>
      </c>
      <c r="G191" s="616" t="s">
        <v>2252</v>
      </c>
      <c r="H191" s="616">
        <v>1</v>
      </c>
      <c r="I191" s="616" t="s">
        <v>2176</v>
      </c>
      <c r="J191" s="616" t="s">
        <v>2188</v>
      </c>
      <c r="K191" s="616">
        <v>2</v>
      </c>
      <c r="L191" s="616" t="s">
        <v>2228</v>
      </c>
      <c r="M191" s="617" t="s">
        <v>2190</v>
      </c>
      <c r="N191" s="618">
        <v>10172</v>
      </c>
      <c r="O191" s="618">
        <v>541</v>
      </c>
      <c r="P191" s="618">
        <v>1992</v>
      </c>
      <c r="Q191" s="618">
        <v>2193</v>
      </c>
      <c r="R191" s="618">
        <v>421</v>
      </c>
      <c r="S191" s="618">
        <v>293</v>
      </c>
      <c r="T191" s="621" t="s">
        <v>2260</v>
      </c>
      <c r="U191" s="618">
        <v>172</v>
      </c>
      <c r="V191" s="618">
        <v>746</v>
      </c>
      <c r="W191" s="618">
        <v>3814</v>
      </c>
      <c r="X191" s="625">
        <f t="shared" si="21"/>
        <v>100</v>
      </c>
      <c r="Y191" s="625">
        <f t="shared" si="22"/>
        <v>5.31852143138026</v>
      </c>
      <c r="Z191" s="625">
        <f t="shared" si="23"/>
        <v>19.583169484860402</v>
      </c>
      <c r="AA191" s="625">
        <f t="shared" si="24"/>
        <v>21.559182068423123</v>
      </c>
      <c r="AB191" s="625">
        <f t="shared" si="25"/>
        <v>4.1388124262681876</v>
      </c>
      <c r="AC191" s="625">
        <f t="shared" si="26"/>
        <v>2.8804561541486433</v>
      </c>
      <c r="AD191" s="625">
        <f t="shared" si="27"/>
        <v>0</v>
      </c>
      <c r="AE191" s="625">
        <f t="shared" si="28"/>
        <v>1.6909162406606373</v>
      </c>
      <c r="AF191" s="625">
        <f t="shared" si="29"/>
        <v>7.3338576484467159</v>
      </c>
      <c r="AG191" s="625">
        <f t="shared" si="30"/>
        <v>37.495084545812034</v>
      </c>
    </row>
    <row r="192" spans="1:33" hidden="1">
      <c r="A192" s="613">
        <v>6583</v>
      </c>
      <c r="B192" s="613" t="s">
        <v>2155</v>
      </c>
      <c r="E192" s="616" t="s">
        <v>2253</v>
      </c>
      <c r="F192" s="616">
        <v>1</v>
      </c>
      <c r="G192" s="616" t="s">
        <v>2252</v>
      </c>
      <c r="H192" s="616">
        <v>1</v>
      </c>
      <c r="I192" s="616" t="s">
        <v>2176</v>
      </c>
      <c r="J192" s="616" t="s">
        <v>2188</v>
      </c>
      <c r="K192" s="616">
        <v>3</v>
      </c>
      <c r="L192" s="616" t="s">
        <v>2229</v>
      </c>
      <c r="M192" s="617" t="s">
        <v>2190</v>
      </c>
      <c r="N192" s="618">
        <v>1904</v>
      </c>
      <c r="O192" s="618">
        <v>454</v>
      </c>
      <c r="P192" s="621" t="s">
        <v>2260</v>
      </c>
      <c r="Q192" s="618">
        <v>216</v>
      </c>
      <c r="R192" s="618">
        <v>355</v>
      </c>
      <c r="S192" s="618">
        <v>236</v>
      </c>
      <c r="T192" s="621" t="s">
        <v>2260</v>
      </c>
      <c r="U192" s="618">
        <v>105</v>
      </c>
      <c r="V192" s="618">
        <v>327</v>
      </c>
      <c r="W192" s="618">
        <v>211</v>
      </c>
      <c r="X192" s="625">
        <f t="shared" si="21"/>
        <v>100</v>
      </c>
      <c r="Y192" s="625">
        <f t="shared" si="22"/>
        <v>23.844537815126053</v>
      </c>
      <c r="Z192" s="625">
        <f t="shared" si="23"/>
        <v>0</v>
      </c>
      <c r="AA192" s="625">
        <f t="shared" si="24"/>
        <v>11.344537815126051</v>
      </c>
      <c r="AB192" s="625">
        <f t="shared" si="25"/>
        <v>18.644957983193279</v>
      </c>
      <c r="AC192" s="625">
        <f t="shared" si="26"/>
        <v>12.394957983193278</v>
      </c>
      <c r="AD192" s="625">
        <f t="shared" si="27"/>
        <v>0</v>
      </c>
      <c r="AE192" s="625">
        <f t="shared" si="28"/>
        <v>5.5147058823529411</v>
      </c>
      <c r="AF192" s="625">
        <f t="shared" si="29"/>
        <v>17.17436974789916</v>
      </c>
      <c r="AG192" s="625">
        <f t="shared" si="30"/>
        <v>11.081932773109243</v>
      </c>
    </row>
    <row r="193" spans="1:33" hidden="1">
      <c r="A193" s="613">
        <v>6584</v>
      </c>
      <c r="B193" s="613" t="s">
        <v>2155</v>
      </c>
      <c r="E193" s="616" t="s">
        <v>2253</v>
      </c>
      <c r="F193" s="616">
        <v>1</v>
      </c>
      <c r="G193" s="616" t="s">
        <v>2252</v>
      </c>
      <c r="H193" s="616">
        <v>1</v>
      </c>
      <c r="I193" s="616" t="s">
        <v>2176</v>
      </c>
      <c r="J193" s="616" t="s">
        <v>2188</v>
      </c>
      <c r="K193" s="616">
        <v>3</v>
      </c>
      <c r="L193" s="616" t="s">
        <v>2230</v>
      </c>
      <c r="M193" s="617" t="s">
        <v>2190</v>
      </c>
      <c r="N193" s="618">
        <v>2486</v>
      </c>
      <c r="O193" s="618">
        <v>87</v>
      </c>
      <c r="P193" s="618">
        <v>1992</v>
      </c>
      <c r="Q193" s="618">
        <v>356</v>
      </c>
      <c r="R193" s="621" t="s">
        <v>2260</v>
      </c>
      <c r="S193" s="621" t="s">
        <v>2260</v>
      </c>
      <c r="T193" s="621" t="s">
        <v>2260</v>
      </c>
      <c r="U193" s="621" t="s">
        <v>2260</v>
      </c>
      <c r="V193" s="621" t="s">
        <v>2260</v>
      </c>
      <c r="W193" s="618">
        <v>50</v>
      </c>
      <c r="X193" s="625">
        <f t="shared" si="21"/>
        <v>100</v>
      </c>
      <c r="Y193" s="625">
        <f t="shared" si="22"/>
        <v>3.4995977473853577</v>
      </c>
      <c r="Z193" s="625">
        <f t="shared" si="23"/>
        <v>80.128720836685446</v>
      </c>
      <c r="AA193" s="625">
        <f t="shared" si="24"/>
        <v>14.320193081255027</v>
      </c>
      <c r="AB193" s="625">
        <f t="shared" si="25"/>
        <v>0</v>
      </c>
      <c r="AC193" s="625">
        <f t="shared" si="26"/>
        <v>0</v>
      </c>
      <c r="AD193" s="625">
        <f t="shared" si="27"/>
        <v>0</v>
      </c>
      <c r="AE193" s="625">
        <f t="shared" si="28"/>
        <v>0</v>
      </c>
      <c r="AF193" s="625">
        <f t="shared" si="29"/>
        <v>0</v>
      </c>
      <c r="AG193" s="625">
        <f t="shared" si="30"/>
        <v>2.0112630732099759</v>
      </c>
    </row>
    <row r="194" spans="1:33" hidden="1">
      <c r="A194" s="613">
        <v>6585</v>
      </c>
      <c r="B194" s="613" t="s">
        <v>2155</v>
      </c>
      <c r="E194" s="616" t="s">
        <v>2253</v>
      </c>
      <c r="F194" s="616">
        <v>1</v>
      </c>
      <c r="G194" s="616" t="s">
        <v>2252</v>
      </c>
      <c r="H194" s="616">
        <v>1</v>
      </c>
      <c r="I194" s="616" t="s">
        <v>2176</v>
      </c>
      <c r="J194" s="616" t="s">
        <v>2188</v>
      </c>
      <c r="K194" s="616">
        <v>3</v>
      </c>
      <c r="L194" s="616" t="s">
        <v>2231</v>
      </c>
      <c r="M194" s="617" t="s">
        <v>2190</v>
      </c>
      <c r="N194" s="618">
        <v>1121</v>
      </c>
      <c r="O194" s="621" t="s">
        <v>2260</v>
      </c>
      <c r="P194" s="621" t="s">
        <v>2260</v>
      </c>
      <c r="Q194" s="618">
        <v>55</v>
      </c>
      <c r="R194" s="618">
        <v>66</v>
      </c>
      <c r="S194" s="618">
        <v>57</v>
      </c>
      <c r="T194" s="621" t="s">
        <v>2260</v>
      </c>
      <c r="U194" s="618">
        <v>67</v>
      </c>
      <c r="V194" s="618">
        <v>419</v>
      </c>
      <c r="W194" s="618">
        <v>458</v>
      </c>
      <c r="X194" s="625">
        <f t="shared" si="21"/>
        <v>100</v>
      </c>
      <c r="Y194" s="625">
        <f t="shared" si="22"/>
        <v>0</v>
      </c>
      <c r="Z194" s="625">
        <f t="shared" si="23"/>
        <v>0</v>
      </c>
      <c r="AA194" s="625">
        <f t="shared" si="24"/>
        <v>4.9063336306868868</v>
      </c>
      <c r="AB194" s="625">
        <f t="shared" si="25"/>
        <v>5.8876003568242643</v>
      </c>
      <c r="AC194" s="625">
        <f t="shared" si="26"/>
        <v>5.0847457627118651</v>
      </c>
      <c r="AD194" s="625">
        <f t="shared" si="27"/>
        <v>0</v>
      </c>
      <c r="AE194" s="625">
        <f t="shared" si="28"/>
        <v>5.976806422836753</v>
      </c>
      <c r="AF194" s="625">
        <f t="shared" si="29"/>
        <v>37.377341659232826</v>
      </c>
      <c r="AG194" s="625">
        <f t="shared" si="30"/>
        <v>40.856378233719894</v>
      </c>
    </row>
    <row r="195" spans="1:33" hidden="1">
      <c r="A195" s="613">
        <v>6586</v>
      </c>
      <c r="B195" s="613" t="s">
        <v>2155</v>
      </c>
      <c r="E195" s="616" t="s">
        <v>2253</v>
      </c>
      <c r="F195" s="616">
        <v>1</v>
      </c>
      <c r="G195" s="616" t="s">
        <v>2252</v>
      </c>
      <c r="H195" s="616">
        <v>1</v>
      </c>
      <c r="I195" s="616" t="s">
        <v>2176</v>
      </c>
      <c r="J195" s="616" t="s">
        <v>2188</v>
      </c>
      <c r="K195" s="616">
        <v>3</v>
      </c>
      <c r="L195" s="616" t="s">
        <v>2232</v>
      </c>
      <c r="M195" s="617" t="s">
        <v>2190</v>
      </c>
      <c r="N195" s="618">
        <v>4661</v>
      </c>
      <c r="O195" s="621" t="s">
        <v>2260</v>
      </c>
      <c r="P195" s="621" t="s">
        <v>2260</v>
      </c>
      <c r="Q195" s="618">
        <v>1566</v>
      </c>
      <c r="R195" s="621" t="s">
        <v>2260</v>
      </c>
      <c r="S195" s="621" t="s">
        <v>2260</v>
      </c>
      <c r="T195" s="621" t="s">
        <v>2260</v>
      </c>
      <c r="U195" s="621" t="s">
        <v>2260</v>
      </c>
      <c r="V195" s="621" t="s">
        <v>2260</v>
      </c>
      <c r="W195" s="618">
        <v>3095</v>
      </c>
      <c r="X195" s="625">
        <f t="shared" si="21"/>
        <v>100</v>
      </c>
      <c r="Y195" s="625">
        <f t="shared" si="22"/>
        <v>0</v>
      </c>
      <c r="Z195" s="625">
        <f t="shared" si="23"/>
        <v>0</v>
      </c>
      <c r="AA195" s="625">
        <f t="shared" si="24"/>
        <v>33.597940356146751</v>
      </c>
      <c r="AB195" s="625">
        <f t="shared" si="25"/>
        <v>0</v>
      </c>
      <c r="AC195" s="625">
        <f t="shared" si="26"/>
        <v>0</v>
      </c>
      <c r="AD195" s="625">
        <f t="shared" si="27"/>
        <v>0</v>
      </c>
      <c r="AE195" s="625">
        <f t="shared" si="28"/>
        <v>0</v>
      </c>
      <c r="AF195" s="625">
        <f t="shared" si="29"/>
        <v>0</v>
      </c>
      <c r="AG195" s="625">
        <f t="shared" si="30"/>
        <v>66.402059643853249</v>
      </c>
    </row>
    <row r="196" spans="1:33" hidden="1">
      <c r="A196" s="613">
        <v>6587</v>
      </c>
      <c r="B196" s="613" t="s">
        <v>2155</v>
      </c>
      <c r="E196" s="616" t="s">
        <v>2253</v>
      </c>
      <c r="F196" s="616">
        <v>1</v>
      </c>
      <c r="G196" s="616" t="s">
        <v>2252</v>
      </c>
      <c r="H196" s="616">
        <v>1</v>
      </c>
      <c r="I196" s="616" t="s">
        <v>2176</v>
      </c>
      <c r="J196" s="616" t="s">
        <v>2188</v>
      </c>
      <c r="K196" s="616">
        <v>2</v>
      </c>
      <c r="L196" s="616" t="s">
        <v>2233</v>
      </c>
      <c r="M196" s="617" t="s">
        <v>2190</v>
      </c>
      <c r="N196" s="618">
        <v>25457</v>
      </c>
      <c r="O196" s="621" t="s">
        <v>2260</v>
      </c>
      <c r="P196" s="621" t="s">
        <v>2260</v>
      </c>
      <c r="Q196" s="618">
        <v>1458</v>
      </c>
      <c r="R196" s="618">
        <v>25</v>
      </c>
      <c r="S196" s="618">
        <v>42</v>
      </c>
      <c r="T196" s="621" t="s">
        <v>2260</v>
      </c>
      <c r="U196" s="621" t="s">
        <v>2260</v>
      </c>
      <c r="V196" s="618">
        <v>158</v>
      </c>
      <c r="W196" s="618">
        <v>18724</v>
      </c>
      <c r="X196" s="625">
        <f t="shared" si="21"/>
        <v>100</v>
      </c>
      <c r="Y196" s="625">
        <f t="shared" si="22"/>
        <v>0</v>
      </c>
      <c r="Z196" s="625">
        <f t="shared" si="23"/>
        <v>0</v>
      </c>
      <c r="AA196" s="625">
        <f t="shared" si="24"/>
        <v>5.7273048670306785</v>
      </c>
      <c r="AB196" s="625">
        <f t="shared" si="25"/>
        <v>9.820481596417488E-2</v>
      </c>
      <c r="AC196" s="625">
        <f t="shared" si="26"/>
        <v>0.1649840908198138</v>
      </c>
      <c r="AD196" s="625">
        <f t="shared" si="27"/>
        <v>0</v>
      </c>
      <c r="AE196" s="625">
        <f t="shared" si="28"/>
        <v>0</v>
      </c>
      <c r="AF196" s="625">
        <f t="shared" si="29"/>
        <v>0.62065443689358524</v>
      </c>
      <c r="AG196" s="625">
        <f t="shared" si="30"/>
        <v>73.551478964528414</v>
      </c>
    </row>
    <row r="197" spans="1:33" hidden="1">
      <c r="A197" s="613">
        <v>6588</v>
      </c>
      <c r="B197" s="613" t="s">
        <v>2155</v>
      </c>
      <c r="E197" s="616" t="s">
        <v>2253</v>
      </c>
      <c r="F197" s="616">
        <v>1</v>
      </c>
      <c r="G197" s="616" t="s">
        <v>2252</v>
      </c>
      <c r="H197" s="616">
        <v>1</v>
      </c>
      <c r="I197" s="616" t="s">
        <v>2176</v>
      </c>
      <c r="J197" s="616" t="s">
        <v>2188</v>
      </c>
      <c r="K197" s="616">
        <v>3</v>
      </c>
      <c r="L197" s="616" t="s">
        <v>2234</v>
      </c>
      <c r="M197" s="617" t="s">
        <v>2190</v>
      </c>
      <c r="N197" s="618">
        <v>12577</v>
      </c>
      <c r="O197" s="621" t="s">
        <v>2260</v>
      </c>
      <c r="P197" s="621" t="s">
        <v>2260</v>
      </c>
      <c r="Q197" s="621" t="s">
        <v>2260</v>
      </c>
      <c r="R197" s="621" t="s">
        <v>2260</v>
      </c>
      <c r="S197" s="621" t="s">
        <v>2260</v>
      </c>
      <c r="T197" s="621" t="s">
        <v>2260</v>
      </c>
      <c r="U197" s="621" t="s">
        <v>2260</v>
      </c>
      <c r="V197" s="618">
        <v>76</v>
      </c>
      <c r="W197" s="618">
        <v>12284</v>
      </c>
      <c r="X197" s="625">
        <f t="shared" si="21"/>
        <v>100</v>
      </c>
      <c r="Y197" s="625">
        <f t="shared" si="22"/>
        <v>0</v>
      </c>
      <c r="Z197" s="625">
        <f t="shared" si="23"/>
        <v>0</v>
      </c>
      <c r="AA197" s="625">
        <f t="shared" si="24"/>
        <v>0</v>
      </c>
      <c r="AB197" s="625">
        <f t="shared" si="25"/>
        <v>0</v>
      </c>
      <c r="AC197" s="625">
        <f t="shared" si="26"/>
        <v>0</v>
      </c>
      <c r="AD197" s="625">
        <f t="shared" si="27"/>
        <v>0</v>
      </c>
      <c r="AE197" s="625">
        <f t="shared" si="28"/>
        <v>0</v>
      </c>
      <c r="AF197" s="625">
        <f t="shared" si="29"/>
        <v>0.6042776496779837</v>
      </c>
      <c r="AG197" s="625">
        <f t="shared" si="30"/>
        <v>97.670350640057251</v>
      </c>
    </row>
    <row r="198" spans="1:33" hidden="1">
      <c r="A198" s="613">
        <v>6589</v>
      </c>
      <c r="B198" s="613" t="s">
        <v>2155</v>
      </c>
      <c r="E198" s="616" t="s">
        <v>2253</v>
      </c>
      <c r="F198" s="616">
        <v>1</v>
      </c>
      <c r="G198" s="616" t="s">
        <v>2252</v>
      </c>
      <c r="H198" s="616">
        <v>1</v>
      </c>
      <c r="I198" s="616" t="s">
        <v>2176</v>
      </c>
      <c r="J198" s="616" t="s">
        <v>2188</v>
      </c>
      <c r="K198" s="616">
        <v>3</v>
      </c>
      <c r="L198" s="616" t="s">
        <v>2235</v>
      </c>
      <c r="M198" s="617" t="s">
        <v>2190</v>
      </c>
      <c r="N198" s="618">
        <v>5266</v>
      </c>
      <c r="O198" s="621" t="s">
        <v>2260</v>
      </c>
      <c r="P198" s="621" t="s">
        <v>2260</v>
      </c>
      <c r="Q198" s="618">
        <v>1312</v>
      </c>
      <c r="R198" s="621" t="s">
        <v>2260</v>
      </c>
      <c r="S198" s="621" t="s">
        <v>2260</v>
      </c>
      <c r="T198" s="621" t="s">
        <v>2260</v>
      </c>
      <c r="U198" s="621" t="s">
        <v>2260</v>
      </c>
      <c r="V198" s="618">
        <v>61</v>
      </c>
      <c r="W198" s="618">
        <v>3893</v>
      </c>
      <c r="X198" s="625">
        <f t="shared" si="21"/>
        <v>100</v>
      </c>
      <c r="Y198" s="625">
        <f t="shared" si="22"/>
        <v>0</v>
      </c>
      <c r="Z198" s="625">
        <f t="shared" si="23"/>
        <v>0</v>
      </c>
      <c r="AA198" s="625">
        <f t="shared" si="24"/>
        <v>24.914546145081655</v>
      </c>
      <c r="AB198" s="625">
        <f t="shared" si="25"/>
        <v>0</v>
      </c>
      <c r="AC198" s="625">
        <f t="shared" si="26"/>
        <v>0</v>
      </c>
      <c r="AD198" s="625">
        <f t="shared" si="27"/>
        <v>0</v>
      </c>
      <c r="AE198" s="625">
        <f t="shared" si="28"/>
        <v>0</v>
      </c>
      <c r="AF198" s="625">
        <f t="shared" si="29"/>
        <v>1.1583744777819978</v>
      </c>
      <c r="AG198" s="625">
        <f t="shared" si="30"/>
        <v>73.927079377136351</v>
      </c>
    </row>
    <row r="199" spans="1:33" hidden="1">
      <c r="A199" s="613">
        <v>6590</v>
      </c>
      <c r="B199" s="613" t="s">
        <v>2155</v>
      </c>
      <c r="E199" s="616" t="s">
        <v>2253</v>
      </c>
      <c r="F199" s="616">
        <v>1</v>
      </c>
      <c r="G199" s="616" t="s">
        <v>2252</v>
      </c>
      <c r="H199" s="616">
        <v>1</v>
      </c>
      <c r="I199" s="616" t="s">
        <v>2176</v>
      </c>
      <c r="J199" s="616" t="s">
        <v>2188</v>
      </c>
      <c r="K199" s="616">
        <v>3</v>
      </c>
      <c r="L199" s="616" t="s">
        <v>2236</v>
      </c>
      <c r="M199" s="617" t="s">
        <v>2190</v>
      </c>
      <c r="N199" s="618">
        <v>7614</v>
      </c>
      <c r="O199" s="621" t="s">
        <v>2260</v>
      </c>
      <c r="P199" s="621" t="s">
        <v>2260</v>
      </c>
      <c r="Q199" s="618">
        <v>147</v>
      </c>
      <c r="R199" s="618">
        <v>25</v>
      </c>
      <c r="S199" s="618">
        <v>42</v>
      </c>
      <c r="T199" s="621" t="s">
        <v>2260</v>
      </c>
      <c r="U199" s="621" t="s">
        <v>2260</v>
      </c>
      <c r="V199" s="618">
        <v>21</v>
      </c>
      <c r="W199" s="618">
        <v>2547</v>
      </c>
      <c r="X199" s="625">
        <f t="shared" si="21"/>
        <v>100</v>
      </c>
      <c r="Y199" s="625">
        <f t="shared" si="22"/>
        <v>0</v>
      </c>
      <c r="Z199" s="625">
        <f t="shared" si="23"/>
        <v>0</v>
      </c>
      <c r="AA199" s="625">
        <f t="shared" si="24"/>
        <v>1.9306540583136327</v>
      </c>
      <c r="AB199" s="625">
        <f t="shared" si="25"/>
        <v>0.32834252692408722</v>
      </c>
      <c r="AC199" s="625">
        <f t="shared" si="26"/>
        <v>0.55161544523246653</v>
      </c>
      <c r="AD199" s="625">
        <f t="shared" si="27"/>
        <v>0</v>
      </c>
      <c r="AE199" s="625">
        <f t="shared" si="28"/>
        <v>0</v>
      </c>
      <c r="AF199" s="625">
        <f t="shared" si="29"/>
        <v>0.27580772261623326</v>
      </c>
      <c r="AG199" s="625">
        <f t="shared" si="30"/>
        <v>33.451536643026003</v>
      </c>
    </row>
    <row r="200" spans="1:33" hidden="1">
      <c r="A200" s="613">
        <v>6591</v>
      </c>
      <c r="B200" s="613" t="s">
        <v>2155</v>
      </c>
      <c r="E200" s="616" t="s">
        <v>2253</v>
      </c>
      <c r="F200" s="616">
        <v>1</v>
      </c>
      <c r="G200" s="616" t="s">
        <v>2252</v>
      </c>
      <c r="H200" s="616">
        <v>1</v>
      </c>
      <c r="I200" s="616" t="s">
        <v>2176</v>
      </c>
      <c r="J200" s="616" t="s">
        <v>2188</v>
      </c>
      <c r="K200" s="616">
        <v>2</v>
      </c>
      <c r="L200" s="616" t="s">
        <v>2237</v>
      </c>
      <c r="M200" s="617" t="s">
        <v>2190</v>
      </c>
      <c r="N200" s="621" t="s">
        <v>2260</v>
      </c>
      <c r="O200" s="621" t="s">
        <v>2260</v>
      </c>
      <c r="P200" s="621" t="s">
        <v>2260</v>
      </c>
      <c r="Q200" s="621" t="s">
        <v>2260</v>
      </c>
      <c r="R200" s="621" t="s">
        <v>2260</v>
      </c>
      <c r="S200" s="621" t="s">
        <v>2260</v>
      </c>
      <c r="T200" s="621" t="s">
        <v>2260</v>
      </c>
      <c r="U200" s="621" t="s">
        <v>2260</v>
      </c>
      <c r="V200" s="621" t="s">
        <v>2260</v>
      </c>
      <c r="W200" s="621" t="s">
        <v>2260</v>
      </c>
      <c r="X200" s="625" t="e">
        <f t="shared" si="21"/>
        <v>#DIV/0!</v>
      </c>
      <c r="Y200" s="625" t="e">
        <f t="shared" si="22"/>
        <v>#DIV/0!</v>
      </c>
      <c r="Z200" s="625" t="e">
        <f t="shared" si="23"/>
        <v>#DIV/0!</v>
      </c>
      <c r="AA200" s="625" t="e">
        <f t="shared" si="24"/>
        <v>#DIV/0!</v>
      </c>
      <c r="AB200" s="625" t="e">
        <f t="shared" si="25"/>
        <v>#DIV/0!</v>
      </c>
      <c r="AC200" s="625" t="e">
        <f t="shared" si="26"/>
        <v>#DIV/0!</v>
      </c>
      <c r="AD200" s="625" t="e">
        <f t="shared" si="27"/>
        <v>#DIV/0!</v>
      </c>
      <c r="AE200" s="625" t="e">
        <f t="shared" si="28"/>
        <v>#DIV/0!</v>
      </c>
      <c r="AF200" s="625" t="e">
        <f t="shared" si="29"/>
        <v>#DIV/0!</v>
      </c>
      <c r="AG200" s="625" t="e">
        <f t="shared" si="30"/>
        <v>#DIV/0!</v>
      </c>
    </row>
    <row r="201" spans="1:33" hidden="1">
      <c r="A201" s="613">
        <v>6592</v>
      </c>
      <c r="B201" s="613" t="s">
        <v>2155</v>
      </c>
      <c r="E201" s="616" t="s">
        <v>2253</v>
      </c>
      <c r="F201" s="616">
        <v>1</v>
      </c>
      <c r="G201" s="616" t="s">
        <v>2252</v>
      </c>
      <c r="H201" s="616">
        <v>1</v>
      </c>
      <c r="I201" s="616" t="s">
        <v>2176</v>
      </c>
      <c r="J201" s="616" t="s">
        <v>2188</v>
      </c>
      <c r="K201" s="616">
        <v>3</v>
      </c>
      <c r="L201" s="616" t="s">
        <v>2238</v>
      </c>
      <c r="M201" s="617" t="s">
        <v>2190</v>
      </c>
      <c r="N201" s="621" t="s">
        <v>2260</v>
      </c>
      <c r="O201" s="621" t="s">
        <v>2260</v>
      </c>
      <c r="P201" s="621" t="s">
        <v>2260</v>
      </c>
      <c r="Q201" s="621" t="s">
        <v>2260</v>
      </c>
      <c r="R201" s="621" t="s">
        <v>2260</v>
      </c>
      <c r="S201" s="621" t="s">
        <v>2260</v>
      </c>
      <c r="T201" s="621" t="s">
        <v>2260</v>
      </c>
      <c r="U201" s="621" t="s">
        <v>2260</v>
      </c>
      <c r="V201" s="621" t="s">
        <v>2260</v>
      </c>
      <c r="W201" s="621" t="s">
        <v>2260</v>
      </c>
      <c r="X201" s="625" t="e">
        <f t="shared" si="21"/>
        <v>#DIV/0!</v>
      </c>
      <c r="Y201" s="625" t="e">
        <f t="shared" si="22"/>
        <v>#DIV/0!</v>
      </c>
      <c r="Z201" s="625" t="e">
        <f t="shared" si="23"/>
        <v>#DIV/0!</v>
      </c>
      <c r="AA201" s="625" t="e">
        <f t="shared" si="24"/>
        <v>#DIV/0!</v>
      </c>
      <c r="AB201" s="625" t="e">
        <f t="shared" si="25"/>
        <v>#DIV/0!</v>
      </c>
      <c r="AC201" s="625" t="e">
        <f t="shared" si="26"/>
        <v>#DIV/0!</v>
      </c>
      <c r="AD201" s="625" t="e">
        <f t="shared" si="27"/>
        <v>#DIV/0!</v>
      </c>
      <c r="AE201" s="625" t="e">
        <f t="shared" si="28"/>
        <v>#DIV/0!</v>
      </c>
      <c r="AF201" s="625" t="e">
        <f t="shared" si="29"/>
        <v>#DIV/0!</v>
      </c>
      <c r="AG201" s="625" t="e">
        <f t="shared" si="30"/>
        <v>#DIV/0!</v>
      </c>
    </row>
    <row r="202" spans="1:33" hidden="1">
      <c r="A202" s="613">
        <v>6593</v>
      </c>
      <c r="B202" s="613" t="s">
        <v>2155</v>
      </c>
      <c r="E202" s="616" t="s">
        <v>2253</v>
      </c>
      <c r="F202" s="616">
        <v>1</v>
      </c>
      <c r="G202" s="616" t="s">
        <v>2252</v>
      </c>
      <c r="H202" s="616">
        <v>1</v>
      </c>
      <c r="I202" s="616" t="s">
        <v>2176</v>
      </c>
      <c r="J202" s="616" t="s">
        <v>2188</v>
      </c>
      <c r="K202" s="616">
        <v>3</v>
      </c>
      <c r="L202" s="616" t="s">
        <v>2239</v>
      </c>
      <c r="M202" s="617" t="s">
        <v>2190</v>
      </c>
      <c r="N202" s="621" t="s">
        <v>2260</v>
      </c>
      <c r="O202" s="621" t="s">
        <v>2260</v>
      </c>
      <c r="P202" s="621" t="s">
        <v>2260</v>
      </c>
      <c r="Q202" s="621" t="s">
        <v>2260</v>
      </c>
      <c r="R202" s="621" t="s">
        <v>2260</v>
      </c>
      <c r="S202" s="621" t="s">
        <v>2260</v>
      </c>
      <c r="T202" s="621" t="s">
        <v>2260</v>
      </c>
      <c r="U202" s="621" t="s">
        <v>2260</v>
      </c>
      <c r="V202" s="621" t="s">
        <v>2260</v>
      </c>
      <c r="W202" s="621" t="s">
        <v>2260</v>
      </c>
      <c r="X202" s="625" t="e">
        <f t="shared" si="21"/>
        <v>#DIV/0!</v>
      </c>
      <c r="Y202" s="625" t="e">
        <f t="shared" si="22"/>
        <v>#DIV/0!</v>
      </c>
      <c r="Z202" s="625" t="e">
        <f t="shared" si="23"/>
        <v>#DIV/0!</v>
      </c>
      <c r="AA202" s="625" t="e">
        <f t="shared" si="24"/>
        <v>#DIV/0!</v>
      </c>
      <c r="AB202" s="625" t="e">
        <f t="shared" si="25"/>
        <v>#DIV/0!</v>
      </c>
      <c r="AC202" s="625" t="e">
        <f t="shared" si="26"/>
        <v>#DIV/0!</v>
      </c>
      <c r="AD202" s="625" t="e">
        <f t="shared" si="27"/>
        <v>#DIV/0!</v>
      </c>
      <c r="AE202" s="625" t="e">
        <f t="shared" si="28"/>
        <v>#DIV/0!</v>
      </c>
      <c r="AF202" s="625" t="e">
        <f t="shared" si="29"/>
        <v>#DIV/0!</v>
      </c>
      <c r="AG202" s="625" t="e">
        <f t="shared" si="30"/>
        <v>#DIV/0!</v>
      </c>
    </row>
    <row r="203" spans="1:33" hidden="1">
      <c r="A203" s="613">
        <v>6594</v>
      </c>
      <c r="B203" s="613" t="s">
        <v>2155</v>
      </c>
      <c r="E203" s="616" t="s">
        <v>2253</v>
      </c>
      <c r="F203" s="616">
        <v>1</v>
      </c>
      <c r="G203" s="616" t="s">
        <v>2252</v>
      </c>
      <c r="H203" s="616">
        <v>1</v>
      </c>
      <c r="I203" s="616" t="s">
        <v>2176</v>
      </c>
      <c r="J203" s="616" t="s">
        <v>2188</v>
      </c>
      <c r="K203" s="616">
        <v>3</v>
      </c>
      <c r="L203" s="616" t="s">
        <v>2240</v>
      </c>
      <c r="M203" s="617" t="s">
        <v>2190</v>
      </c>
      <c r="N203" s="621" t="s">
        <v>2260</v>
      </c>
      <c r="O203" s="621" t="s">
        <v>2260</v>
      </c>
      <c r="P203" s="621" t="s">
        <v>2260</v>
      </c>
      <c r="Q203" s="621" t="s">
        <v>2260</v>
      </c>
      <c r="R203" s="621" t="s">
        <v>2260</v>
      </c>
      <c r="S203" s="621" t="s">
        <v>2260</v>
      </c>
      <c r="T203" s="621" t="s">
        <v>2260</v>
      </c>
      <c r="U203" s="621" t="s">
        <v>2260</v>
      </c>
      <c r="V203" s="621" t="s">
        <v>2260</v>
      </c>
      <c r="W203" s="621" t="s">
        <v>2260</v>
      </c>
      <c r="X203" s="625" t="e">
        <f t="shared" ref="X203:X266" si="31">N203/$N203*100</f>
        <v>#DIV/0!</v>
      </c>
      <c r="Y203" s="625" t="e">
        <f t="shared" ref="Y203:Y266" si="32">O203/$N203*100</f>
        <v>#DIV/0!</v>
      </c>
      <c r="Z203" s="625" t="e">
        <f t="shared" ref="Z203:Z266" si="33">P203/$N203*100</f>
        <v>#DIV/0!</v>
      </c>
      <c r="AA203" s="625" t="e">
        <f t="shared" ref="AA203:AA266" si="34">Q203/$N203*100</f>
        <v>#DIV/0!</v>
      </c>
      <c r="AB203" s="625" t="e">
        <f t="shared" ref="AB203:AB266" si="35">R203/$N203*100</f>
        <v>#DIV/0!</v>
      </c>
      <c r="AC203" s="625" t="e">
        <f t="shared" ref="AC203:AC266" si="36">S203/$N203*100</f>
        <v>#DIV/0!</v>
      </c>
      <c r="AD203" s="625" t="e">
        <f t="shared" ref="AD203:AD266" si="37">T203/$N203*100</f>
        <v>#DIV/0!</v>
      </c>
      <c r="AE203" s="625" t="e">
        <f t="shared" ref="AE203:AE266" si="38">U203/$N203*100</f>
        <v>#DIV/0!</v>
      </c>
      <c r="AF203" s="625" t="e">
        <f t="shared" ref="AF203:AF266" si="39">V203/$N203*100</f>
        <v>#DIV/0!</v>
      </c>
      <c r="AG203" s="625" t="e">
        <f t="shared" ref="AG203:AG266" si="40">W203/$N203*100</f>
        <v>#DIV/0!</v>
      </c>
    </row>
    <row r="204" spans="1:33" hidden="1">
      <c r="A204" s="613">
        <v>6595</v>
      </c>
      <c r="B204" s="613" t="s">
        <v>2155</v>
      </c>
      <c r="E204" s="616" t="s">
        <v>2253</v>
      </c>
      <c r="F204" s="616">
        <v>1</v>
      </c>
      <c r="G204" s="616" t="s">
        <v>2252</v>
      </c>
      <c r="H204" s="616">
        <v>1</v>
      </c>
      <c r="I204" s="616" t="s">
        <v>2176</v>
      </c>
      <c r="J204" s="616" t="s">
        <v>2188</v>
      </c>
      <c r="K204" s="616">
        <v>2</v>
      </c>
      <c r="L204" s="616" t="s">
        <v>2241</v>
      </c>
      <c r="M204" s="617" t="s">
        <v>2190</v>
      </c>
      <c r="N204" s="618">
        <v>19143</v>
      </c>
      <c r="O204" s="618">
        <v>333</v>
      </c>
      <c r="P204" s="618">
        <v>271</v>
      </c>
      <c r="Q204" s="618">
        <v>2879</v>
      </c>
      <c r="R204" s="618">
        <v>1545</v>
      </c>
      <c r="S204" s="618">
        <v>450</v>
      </c>
      <c r="T204" s="618">
        <v>30</v>
      </c>
      <c r="U204" s="618">
        <v>63</v>
      </c>
      <c r="V204" s="618">
        <v>1112</v>
      </c>
      <c r="W204" s="618">
        <v>5990</v>
      </c>
      <c r="X204" s="625">
        <f t="shared" si="31"/>
        <v>100</v>
      </c>
      <c r="Y204" s="625">
        <f t="shared" si="32"/>
        <v>1.7395392571697226</v>
      </c>
      <c r="Z204" s="625">
        <f t="shared" si="33"/>
        <v>1.4156610771561406</v>
      </c>
      <c r="AA204" s="625">
        <f t="shared" si="34"/>
        <v>15.039440004179072</v>
      </c>
      <c r="AB204" s="625">
        <f t="shared" si="35"/>
        <v>8.070835292273939</v>
      </c>
      <c r="AC204" s="625">
        <f t="shared" si="36"/>
        <v>2.3507287259050309</v>
      </c>
      <c r="AD204" s="625">
        <f t="shared" si="37"/>
        <v>0.15671524839366871</v>
      </c>
      <c r="AE204" s="625">
        <f t="shared" si="38"/>
        <v>0.32910202162670427</v>
      </c>
      <c r="AF204" s="625">
        <f t="shared" si="39"/>
        <v>5.8089118737919865</v>
      </c>
      <c r="AG204" s="625">
        <f t="shared" si="40"/>
        <v>31.290811262602521</v>
      </c>
    </row>
    <row r="205" spans="1:33" hidden="1">
      <c r="A205" s="613">
        <v>6596</v>
      </c>
      <c r="B205" s="613" t="s">
        <v>2155</v>
      </c>
      <c r="E205" s="616" t="s">
        <v>2253</v>
      </c>
      <c r="F205" s="616">
        <v>1</v>
      </c>
      <c r="G205" s="616" t="s">
        <v>2252</v>
      </c>
      <c r="H205" s="616">
        <v>1</v>
      </c>
      <c r="I205" s="616" t="s">
        <v>2176</v>
      </c>
      <c r="J205" s="616" t="s">
        <v>2188</v>
      </c>
      <c r="K205" s="616">
        <v>3</v>
      </c>
      <c r="L205" s="616" t="s">
        <v>2242</v>
      </c>
      <c r="M205" s="617" t="s">
        <v>2190</v>
      </c>
      <c r="N205" s="621" t="s">
        <v>2260</v>
      </c>
      <c r="O205" s="621" t="s">
        <v>2260</v>
      </c>
      <c r="P205" s="621" t="s">
        <v>2260</v>
      </c>
      <c r="Q205" s="621" t="s">
        <v>2260</v>
      </c>
      <c r="R205" s="621" t="s">
        <v>2260</v>
      </c>
      <c r="S205" s="621" t="s">
        <v>2260</v>
      </c>
      <c r="T205" s="621" t="s">
        <v>2260</v>
      </c>
      <c r="U205" s="621" t="s">
        <v>2260</v>
      </c>
      <c r="V205" s="621" t="s">
        <v>2260</v>
      </c>
      <c r="W205" s="621" t="s">
        <v>2260</v>
      </c>
      <c r="X205" s="625" t="e">
        <f t="shared" si="31"/>
        <v>#DIV/0!</v>
      </c>
      <c r="Y205" s="625" t="e">
        <f t="shared" si="32"/>
        <v>#DIV/0!</v>
      </c>
      <c r="Z205" s="625" t="e">
        <f t="shared" si="33"/>
        <v>#DIV/0!</v>
      </c>
      <c r="AA205" s="625" t="e">
        <f t="shared" si="34"/>
        <v>#DIV/0!</v>
      </c>
      <c r="AB205" s="625" t="e">
        <f t="shared" si="35"/>
        <v>#DIV/0!</v>
      </c>
      <c r="AC205" s="625" t="e">
        <f t="shared" si="36"/>
        <v>#DIV/0!</v>
      </c>
      <c r="AD205" s="625" t="e">
        <f t="shared" si="37"/>
        <v>#DIV/0!</v>
      </c>
      <c r="AE205" s="625" t="e">
        <f t="shared" si="38"/>
        <v>#DIV/0!</v>
      </c>
      <c r="AF205" s="625" t="e">
        <f t="shared" si="39"/>
        <v>#DIV/0!</v>
      </c>
      <c r="AG205" s="625" t="e">
        <f t="shared" si="40"/>
        <v>#DIV/0!</v>
      </c>
    </row>
    <row r="206" spans="1:33" hidden="1">
      <c r="A206" s="613">
        <v>6597</v>
      </c>
      <c r="B206" s="613" t="s">
        <v>2155</v>
      </c>
      <c r="E206" s="616" t="s">
        <v>2253</v>
      </c>
      <c r="F206" s="616">
        <v>1</v>
      </c>
      <c r="G206" s="616" t="s">
        <v>2252</v>
      </c>
      <c r="H206" s="616">
        <v>1</v>
      </c>
      <c r="I206" s="616" t="s">
        <v>2176</v>
      </c>
      <c r="J206" s="616" t="s">
        <v>2188</v>
      </c>
      <c r="K206" s="616">
        <v>3</v>
      </c>
      <c r="L206" s="616" t="s">
        <v>2243</v>
      </c>
      <c r="M206" s="617" t="s">
        <v>2190</v>
      </c>
      <c r="N206" s="618">
        <v>4009</v>
      </c>
      <c r="O206" s="621" t="s">
        <v>2260</v>
      </c>
      <c r="P206" s="621" t="s">
        <v>2260</v>
      </c>
      <c r="Q206" s="618">
        <v>787</v>
      </c>
      <c r="R206" s="618">
        <v>1477</v>
      </c>
      <c r="S206" s="618">
        <v>66</v>
      </c>
      <c r="T206" s="618">
        <v>30</v>
      </c>
      <c r="U206" s="618">
        <v>63</v>
      </c>
      <c r="V206" s="618">
        <v>1112</v>
      </c>
      <c r="W206" s="618">
        <v>475</v>
      </c>
      <c r="X206" s="625">
        <f t="shared" si="31"/>
        <v>100</v>
      </c>
      <c r="Y206" s="625">
        <f t="shared" si="32"/>
        <v>0</v>
      </c>
      <c r="Z206" s="625">
        <f t="shared" si="33"/>
        <v>0</v>
      </c>
      <c r="AA206" s="625">
        <f t="shared" si="34"/>
        <v>19.63083063108007</v>
      </c>
      <c r="AB206" s="625">
        <f t="shared" si="35"/>
        <v>36.84210526315789</v>
      </c>
      <c r="AC206" s="625">
        <f t="shared" si="36"/>
        <v>1.6462958343726617</v>
      </c>
      <c r="AD206" s="625">
        <f t="shared" si="37"/>
        <v>0.74831628835120978</v>
      </c>
      <c r="AE206" s="625">
        <f t="shared" si="38"/>
        <v>1.5714642055375407</v>
      </c>
      <c r="AF206" s="625">
        <f t="shared" si="39"/>
        <v>27.737590421551513</v>
      </c>
      <c r="AG206" s="625">
        <f t="shared" si="40"/>
        <v>11.848341232227488</v>
      </c>
    </row>
    <row r="207" spans="1:33" hidden="1">
      <c r="A207" s="613">
        <v>6598</v>
      </c>
      <c r="B207" s="613" t="s">
        <v>2155</v>
      </c>
      <c r="E207" s="616" t="s">
        <v>2253</v>
      </c>
      <c r="F207" s="616">
        <v>1</v>
      </c>
      <c r="G207" s="616" t="s">
        <v>2252</v>
      </c>
      <c r="H207" s="616">
        <v>1</v>
      </c>
      <c r="I207" s="616" t="s">
        <v>2176</v>
      </c>
      <c r="J207" s="616" t="s">
        <v>2188</v>
      </c>
      <c r="K207" s="616">
        <v>3</v>
      </c>
      <c r="L207" s="616" t="s">
        <v>2244</v>
      </c>
      <c r="M207" s="617" t="s">
        <v>2190</v>
      </c>
      <c r="N207" s="618">
        <v>4839</v>
      </c>
      <c r="O207" s="621" t="s">
        <v>2260</v>
      </c>
      <c r="P207" s="618">
        <v>271</v>
      </c>
      <c r="Q207" s="618">
        <v>2092</v>
      </c>
      <c r="R207" s="618">
        <v>67</v>
      </c>
      <c r="S207" s="618">
        <v>384</v>
      </c>
      <c r="T207" s="621" t="s">
        <v>2260</v>
      </c>
      <c r="U207" s="621" t="s">
        <v>2260</v>
      </c>
      <c r="V207" s="621" t="s">
        <v>2260</v>
      </c>
      <c r="W207" s="618">
        <v>725</v>
      </c>
      <c r="X207" s="625">
        <f t="shared" si="31"/>
        <v>100</v>
      </c>
      <c r="Y207" s="625">
        <f t="shared" si="32"/>
        <v>0</v>
      </c>
      <c r="Z207" s="625">
        <f t="shared" si="33"/>
        <v>5.6003306468278575</v>
      </c>
      <c r="AA207" s="625">
        <f t="shared" si="34"/>
        <v>43.23207274230213</v>
      </c>
      <c r="AB207" s="625">
        <f t="shared" si="35"/>
        <v>1.3845835916511677</v>
      </c>
      <c r="AC207" s="625">
        <f t="shared" si="36"/>
        <v>7.9355238685678859</v>
      </c>
      <c r="AD207" s="625">
        <f t="shared" si="37"/>
        <v>0</v>
      </c>
      <c r="AE207" s="625">
        <f t="shared" si="38"/>
        <v>0</v>
      </c>
      <c r="AF207" s="625">
        <f t="shared" si="39"/>
        <v>0</v>
      </c>
      <c r="AG207" s="625">
        <f t="shared" si="40"/>
        <v>14.982434387270096</v>
      </c>
    </row>
    <row r="208" spans="1:33" hidden="1">
      <c r="A208" s="613">
        <v>6599</v>
      </c>
      <c r="B208" s="613" t="s">
        <v>2155</v>
      </c>
      <c r="E208" s="616" t="s">
        <v>2253</v>
      </c>
      <c r="F208" s="616">
        <v>1</v>
      </c>
      <c r="G208" s="616" t="s">
        <v>2252</v>
      </c>
      <c r="H208" s="616">
        <v>1</v>
      </c>
      <c r="I208" s="616" t="s">
        <v>2176</v>
      </c>
      <c r="J208" s="616" t="s">
        <v>2188</v>
      </c>
      <c r="K208" s="616">
        <v>3</v>
      </c>
      <c r="L208" s="616" t="s">
        <v>2245</v>
      </c>
      <c r="M208" s="617" t="s">
        <v>2190</v>
      </c>
      <c r="N208" s="618">
        <v>10295</v>
      </c>
      <c r="O208" s="618">
        <v>333</v>
      </c>
      <c r="P208" s="621" t="s">
        <v>2260</v>
      </c>
      <c r="Q208" s="621" t="s">
        <v>2260</v>
      </c>
      <c r="R208" s="621" t="s">
        <v>2260</v>
      </c>
      <c r="S208" s="621" t="s">
        <v>2260</v>
      </c>
      <c r="T208" s="621" t="s">
        <v>2260</v>
      </c>
      <c r="U208" s="621" t="s">
        <v>2260</v>
      </c>
      <c r="V208" s="621" t="s">
        <v>2260</v>
      </c>
      <c r="W208" s="618">
        <v>4790</v>
      </c>
      <c r="X208" s="625">
        <f t="shared" si="31"/>
        <v>100</v>
      </c>
      <c r="Y208" s="625">
        <f t="shared" si="32"/>
        <v>3.2345798931520156</v>
      </c>
      <c r="Z208" s="625">
        <f t="shared" si="33"/>
        <v>0</v>
      </c>
      <c r="AA208" s="625">
        <f t="shared" si="34"/>
        <v>0</v>
      </c>
      <c r="AB208" s="625">
        <f t="shared" si="35"/>
        <v>0</v>
      </c>
      <c r="AC208" s="625">
        <f t="shared" si="36"/>
        <v>0</v>
      </c>
      <c r="AD208" s="625">
        <f t="shared" si="37"/>
        <v>0</v>
      </c>
      <c r="AE208" s="625">
        <f t="shared" si="38"/>
        <v>0</v>
      </c>
      <c r="AF208" s="625">
        <f t="shared" si="39"/>
        <v>0</v>
      </c>
      <c r="AG208" s="625">
        <f t="shared" si="40"/>
        <v>46.527440505099563</v>
      </c>
    </row>
    <row r="209" spans="1:33" hidden="1">
      <c r="A209" s="613">
        <v>6600</v>
      </c>
      <c r="B209" s="613" t="s">
        <v>2155</v>
      </c>
      <c r="E209" s="616" t="s">
        <v>2253</v>
      </c>
      <c r="F209" s="616">
        <v>1</v>
      </c>
      <c r="G209" s="616" t="s">
        <v>2252</v>
      </c>
      <c r="H209" s="616">
        <v>1</v>
      </c>
      <c r="I209" s="616" t="s">
        <v>2176</v>
      </c>
      <c r="J209" s="616" t="s">
        <v>2188</v>
      </c>
      <c r="K209" s="616">
        <v>2</v>
      </c>
      <c r="L209" s="616" t="s">
        <v>2246</v>
      </c>
      <c r="M209" s="617" t="s">
        <v>2190</v>
      </c>
      <c r="N209" s="618">
        <v>22914</v>
      </c>
      <c r="O209" s="621" t="s">
        <v>2260</v>
      </c>
      <c r="P209" s="618">
        <v>901</v>
      </c>
      <c r="Q209" s="618">
        <v>774</v>
      </c>
      <c r="R209" s="618">
        <v>93</v>
      </c>
      <c r="S209" s="618">
        <v>891</v>
      </c>
      <c r="T209" s="621" t="s">
        <v>2260</v>
      </c>
      <c r="U209" s="618">
        <v>125</v>
      </c>
      <c r="V209" s="618">
        <v>460</v>
      </c>
      <c r="W209" s="618">
        <v>5739</v>
      </c>
      <c r="X209" s="625">
        <f t="shared" si="31"/>
        <v>100</v>
      </c>
      <c r="Y209" s="625">
        <f t="shared" si="32"/>
        <v>0</v>
      </c>
      <c r="Z209" s="625">
        <f t="shared" si="33"/>
        <v>3.9320939163829971</v>
      </c>
      <c r="AA209" s="625">
        <f t="shared" si="34"/>
        <v>3.3778476040848391</v>
      </c>
      <c r="AB209" s="625">
        <f t="shared" si="35"/>
        <v>0.40586540979313956</v>
      </c>
      <c r="AC209" s="625">
        <f t="shared" si="36"/>
        <v>3.8884524744697564</v>
      </c>
      <c r="AD209" s="625">
        <f t="shared" si="37"/>
        <v>0</v>
      </c>
      <c r="AE209" s="625">
        <f t="shared" si="38"/>
        <v>0.54551802391551019</v>
      </c>
      <c r="AF209" s="625">
        <f t="shared" si="39"/>
        <v>2.0075063280090775</v>
      </c>
      <c r="AG209" s="625">
        <f t="shared" si="40"/>
        <v>25.045823514008902</v>
      </c>
    </row>
    <row r="210" spans="1:33" hidden="1">
      <c r="A210" s="613">
        <v>6601</v>
      </c>
      <c r="B210" s="613" t="s">
        <v>2155</v>
      </c>
      <c r="E210" s="616" t="s">
        <v>2253</v>
      </c>
      <c r="F210" s="616">
        <v>1</v>
      </c>
      <c r="G210" s="616" t="s">
        <v>2252</v>
      </c>
      <c r="H210" s="616">
        <v>1</v>
      </c>
      <c r="I210" s="616" t="s">
        <v>2176</v>
      </c>
      <c r="J210" s="616" t="s">
        <v>2188</v>
      </c>
      <c r="K210" s="616">
        <v>3</v>
      </c>
      <c r="L210" s="616" t="s">
        <v>2247</v>
      </c>
      <c r="M210" s="617" t="s">
        <v>2190</v>
      </c>
      <c r="N210" s="618">
        <v>12203</v>
      </c>
      <c r="O210" s="621" t="s">
        <v>2260</v>
      </c>
      <c r="P210" s="618">
        <v>901</v>
      </c>
      <c r="Q210" s="618">
        <v>774</v>
      </c>
      <c r="R210" s="618">
        <v>93</v>
      </c>
      <c r="S210" s="618">
        <v>891</v>
      </c>
      <c r="T210" s="621" t="s">
        <v>2260</v>
      </c>
      <c r="U210" s="618">
        <v>125</v>
      </c>
      <c r="V210" s="618">
        <v>460</v>
      </c>
      <c r="W210" s="618">
        <v>5739</v>
      </c>
      <c r="X210" s="625">
        <f t="shared" si="31"/>
        <v>100</v>
      </c>
      <c r="Y210" s="625">
        <f t="shared" si="32"/>
        <v>0</v>
      </c>
      <c r="Z210" s="625">
        <f t="shared" si="33"/>
        <v>7.3834303040236016</v>
      </c>
      <c r="AA210" s="625">
        <f t="shared" si="34"/>
        <v>6.3427026141112837</v>
      </c>
      <c r="AB210" s="625">
        <f t="shared" si="35"/>
        <v>0.76210767843972793</v>
      </c>
      <c r="AC210" s="625">
        <f t="shared" si="36"/>
        <v>7.3014832418257809</v>
      </c>
      <c r="AD210" s="625">
        <f t="shared" si="37"/>
        <v>0</v>
      </c>
      <c r="AE210" s="625">
        <f t="shared" si="38"/>
        <v>1.0243382774727525</v>
      </c>
      <c r="AF210" s="625">
        <f t="shared" si="39"/>
        <v>3.7695648610997292</v>
      </c>
      <c r="AG210" s="625">
        <f t="shared" si="40"/>
        <v>47.029418995329017</v>
      </c>
    </row>
    <row r="211" spans="1:33" hidden="1">
      <c r="A211" s="613">
        <v>6602</v>
      </c>
      <c r="B211" s="613" t="s">
        <v>2155</v>
      </c>
      <c r="E211" s="616" t="s">
        <v>2253</v>
      </c>
      <c r="F211" s="616">
        <v>1</v>
      </c>
      <c r="G211" s="616" t="s">
        <v>2252</v>
      </c>
      <c r="H211" s="616">
        <v>1</v>
      </c>
      <c r="I211" s="616" t="s">
        <v>2176</v>
      </c>
      <c r="J211" s="616" t="s">
        <v>2188</v>
      </c>
      <c r="K211" s="616">
        <v>3</v>
      </c>
      <c r="L211" s="616" t="s">
        <v>2248</v>
      </c>
      <c r="M211" s="617" t="s">
        <v>2190</v>
      </c>
      <c r="N211" s="621" t="s">
        <v>2260</v>
      </c>
      <c r="O211" s="621" t="s">
        <v>2260</v>
      </c>
      <c r="P211" s="621" t="s">
        <v>2260</v>
      </c>
      <c r="Q211" s="621" t="s">
        <v>2260</v>
      </c>
      <c r="R211" s="621" t="s">
        <v>2260</v>
      </c>
      <c r="S211" s="621" t="s">
        <v>2260</v>
      </c>
      <c r="T211" s="621" t="s">
        <v>2260</v>
      </c>
      <c r="U211" s="621" t="s">
        <v>2260</v>
      </c>
      <c r="V211" s="621" t="s">
        <v>2260</v>
      </c>
      <c r="W211" s="621" t="s">
        <v>2260</v>
      </c>
      <c r="X211" s="625" t="e">
        <f t="shared" si="31"/>
        <v>#DIV/0!</v>
      </c>
      <c r="Y211" s="625" t="e">
        <f t="shared" si="32"/>
        <v>#DIV/0!</v>
      </c>
      <c r="Z211" s="625" t="e">
        <f t="shared" si="33"/>
        <v>#DIV/0!</v>
      </c>
      <c r="AA211" s="625" t="e">
        <f t="shared" si="34"/>
        <v>#DIV/0!</v>
      </c>
      <c r="AB211" s="625" t="e">
        <f t="shared" si="35"/>
        <v>#DIV/0!</v>
      </c>
      <c r="AC211" s="625" t="e">
        <f t="shared" si="36"/>
        <v>#DIV/0!</v>
      </c>
      <c r="AD211" s="625" t="e">
        <f t="shared" si="37"/>
        <v>#DIV/0!</v>
      </c>
      <c r="AE211" s="625" t="e">
        <f t="shared" si="38"/>
        <v>#DIV/0!</v>
      </c>
      <c r="AF211" s="625" t="e">
        <f t="shared" si="39"/>
        <v>#DIV/0!</v>
      </c>
      <c r="AG211" s="625" t="e">
        <f t="shared" si="40"/>
        <v>#DIV/0!</v>
      </c>
    </row>
    <row r="212" spans="1:33" hidden="1">
      <c r="A212" s="613">
        <v>6603</v>
      </c>
      <c r="B212" s="613" t="s">
        <v>2155</v>
      </c>
      <c r="E212" s="616" t="s">
        <v>2253</v>
      </c>
      <c r="F212" s="616">
        <v>1</v>
      </c>
      <c r="G212" s="616" t="s">
        <v>2252</v>
      </c>
      <c r="H212" s="616">
        <v>1</v>
      </c>
      <c r="I212" s="616" t="s">
        <v>2176</v>
      </c>
      <c r="J212" s="616" t="s">
        <v>2188</v>
      </c>
      <c r="K212" s="616">
        <v>3</v>
      </c>
      <c r="L212" s="616" t="s">
        <v>2249</v>
      </c>
      <c r="M212" s="617" t="s">
        <v>2190</v>
      </c>
      <c r="N212" s="618">
        <v>10711</v>
      </c>
      <c r="O212" s="621" t="s">
        <v>2260</v>
      </c>
      <c r="P212" s="621" t="s">
        <v>2260</v>
      </c>
      <c r="Q212" s="621" t="s">
        <v>2260</v>
      </c>
      <c r="R212" s="621" t="s">
        <v>2260</v>
      </c>
      <c r="S212" s="621" t="s">
        <v>2260</v>
      </c>
      <c r="T212" s="621" t="s">
        <v>2260</v>
      </c>
      <c r="U212" s="621" t="s">
        <v>2260</v>
      </c>
      <c r="V212" s="621" t="s">
        <v>2260</v>
      </c>
      <c r="W212" s="621" t="s">
        <v>2260</v>
      </c>
      <c r="X212" s="625">
        <f t="shared" si="31"/>
        <v>100</v>
      </c>
      <c r="Y212" s="625">
        <f t="shared" si="32"/>
        <v>0</v>
      </c>
      <c r="Z212" s="625">
        <f t="shared" si="33"/>
        <v>0</v>
      </c>
      <c r="AA212" s="625">
        <f t="shared" si="34"/>
        <v>0</v>
      </c>
      <c r="AB212" s="625">
        <f t="shared" si="35"/>
        <v>0</v>
      </c>
      <c r="AC212" s="625">
        <f t="shared" si="36"/>
        <v>0</v>
      </c>
      <c r="AD212" s="625">
        <f t="shared" si="37"/>
        <v>0</v>
      </c>
      <c r="AE212" s="625">
        <f t="shared" si="38"/>
        <v>0</v>
      </c>
      <c r="AF212" s="625">
        <f t="shared" si="39"/>
        <v>0</v>
      </c>
      <c r="AG212" s="625">
        <f t="shared" si="40"/>
        <v>0</v>
      </c>
    </row>
    <row r="213" spans="1:33" hidden="1">
      <c r="A213" s="613">
        <v>6604</v>
      </c>
      <c r="B213" s="613" t="s">
        <v>2155</v>
      </c>
      <c r="E213" s="616" t="s">
        <v>2253</v>
      </c>
      <c r="F213" s="616">
        <v>1</v>
      </c>
      <c r="G213" s="616" t="s">
        <v>2252</v>
      </c>
      <c r="H213" s="616">
        <v>1</v>
      </c>
      <c r="I213" s="616" t="s">
        <v>2176</v>
      </c>
      <c r="J213" s="616" t="s">
        <v>2188</v>
      </c>
      <c r="K213" s="616">
        <v>3</v>
      </c>
      <c r="L213" s="616" t="s">
        <v>2250</v>
      </c>
      <c r="M213" s="617" t="s">
        <v>2190</v>
      </c>
      <c r="N213" s="621" t="s">
        <v>2260</v>
      </c>
      <c r="O213" s="621" t="s">
        <v>2260</v>
      </c>
      <c r="P213" s="621" t="s">
        <v>2260</v>
      </c>
      <c r="Q213" s="621" t="s">
        <v>2260</v>
      </c>
      <c r="R213" s="621" t="s">
        <v>2260</v>
      </c>
      <c r="S213" s="621" t="s">
        <v>2260</v>
      </c>
      <c r="T213" s="621" t="s">
        <v>2260</v>
      </c>
      <c r="U213" s="621" t="s">
        <v>2260</v>
      </c>
      <c r="V213" s="621" t="s">
        <v>2260</v>
      </c>
      <c r="W213" s="621" t="s">
        <v>2260</v>
      </c>
      <c r="X213" s="625" t="e">
        <f t="shared" si="31"/>
        <v>#DIV/0!</v>
      </c>
      <c r="Y213" s="625" t="e">
        <f t="shared" si="32"/>
        <v>#DIV/0!</v>
      </c>
      <c r="Z213" s="625" t="e">
        <f t="shared" si="33"/>
        <v>#DIV/0!</v>
      </c>
      <c r="AA213" s="625" t="e">
        <f t="shared" si="34"/>
        <v>#DIV/0!</v>
      </c>
      <c r="AB213" s="625" t="e">
        <f t="shared" si="35"/>
        <v>#DIV/0!</v>
      </c>
      <c r="AC213" s="625" t="e">
        <f t="shared" si="36"/>
        <v>#DIV/0!</v>
      </c>
      <c r="AD213" s="625" t="e">
        <f t="shared" si="37"/>
        <v>#DIV/0!</v>
      </c>
      <c r="AE213" s="625" t="e">
        <f t="shared" si="38"/>
        <v>#DIV/0!</v>
      </c>
      <c r="AF213" s="625" t="e">
        <f t="shared" si="39"/>
        <v>#DIV/0!</v>
      </c>
      <c r="AG213" s="625" t="e">
        <f t="shared" si="40"/>
        <v>#DIV/0!</v>
      </c>
    </row>
    <row r="214" spans="1:33">
      <c r="A214" s="613">
        <v>24489</v>
      </c>
      <c r="B214" s="613" t="s">
        <v>2155</v>
      </c>
      <c r="E214" s="616" t="s">
        <v>2254</v>
      </c>
      <c r="F214" s="616">
        <v>1</v>
      </c>
      <c r="G214" s="616" t="s">
        <v>2175</v>
      </c>
      <c r="H214" s="616">
        <v>1</v>
      </c>
      <c r="I214" s="616" t="s">
        <v>2176</v>
      </c>
      <c r="J214" s="616" t="s">
        <v>2177</v>
      </c>
      <c r="K214" s="616">
        <v>1</v>
      </c>
      <c r="L214" s="616" t="s">
        <v>2178</v>
      </c>
      <c r="M214" s="617"/>
      <c r="N214" s="618">
        <v>150</v>
      </c>
      <c r="O214" s="618">
        <v>150</v>
      </c>
      <c r="P214" s="618">
        <v>150</v>
      </c>
      <c r="Q214" s="618">
        <v>150</v>
      </c>
      <c r="R214" s="643">
        <v>150</v>
      </c>
      <c r="S214" s="643">
        <v>150</v>
      </c>
      <c r="T214" s="643">
        <v>150</v>
      </c>
      <c r="U214" s="643">
        <v>150</v>
      </c>
      <c r="V214" s="643">
        <v>150</v>
      </c>
      <c r="W214" s="643">
        <v>150</v>
      </c>
      <c r="X214" s="625">
        <f t="shared" si="31"/>
        <v>100</v>
      </c>
      <c r="Y214" s="625">
        <f t="shared" si="32"/>
        <v>100</v>
      </c>
      <c r="Z214" s="625">
        <f t="shared" si="33"/>
        <v>100</v>
      </c>
      <c r="AA214" s="625">
        <f t="shared" si="34"/>
        <v>100</v>
      </c>
      <c r="AB214" s="625">
        <f t="shared" si="35"/>
        <v>100</v>
      </c>
      <c r="AC214" s="625">
        <f t="shared" si="36"/>
        <v>100</v>
      </c>
      <c r="AD214" s="625">
        <f t="shared" si="37"/>
        <v>100</v>
      </c>
      <c r="AE214" s="625">
        <f t="shared" si="38"/>
        <v>100</v>
      </c>
      <c r="AF214" s="625">
        <f t="shared" si="39"/>
        <v>100</v>
      </c>
      <c r="AG214" s="625">
        <f t="shared" si="40"/>
        <v>100</v>
      </c>
    </row>
    <row r="215" spans="1:33">
      <c r="A215" s="613">
        <v>24490</v>
      </c>
      <c r="B215" s="613" t="s">
        <v>2155</v>
      </c>
      <c r="E215" s="616" t="s">
        <v>2254</v>
      </c>
      <c r="F215" s="616">
        <v>1</v>
      </c>
      <c r="G215" s="616" t="s">
        <v>2175</v>
      </c>
      <c r="H215" s="616">
        <v>1</v>
      </c>
      <c r="I215" s="616" t="s">
        <v>2176</v>
      </c>
      <c r="J215" s="616" t="s">
        <v>2179</v>
      </c>
      <c r="K215" s="616">
        <v>1</v>
      </c>
      <c r="L215" s="616" t="s">
        <v>2178</v>
      </c>
      <c r="M215" s="617"/>
      <c r="N215" s="618">
        <v>426478</v>
      </c>
      <c r="O215" s="618">
        <v>426478</v>
      </c>
      <c r="P215" s="618">
        <v>426478</v>
      </c>
      <c r="Q215" s="618">
        <v>426478</v>
      </c>
      <c r="R215" s="618">
        <v>426478</v>
      </c>
      <c r="S215" s="618">
        <v>426478</v>
      </c>
      <c r="T215" s="618">
        <v>426478</v>
      </c>
      <c r="U215" s="618">
        <v>426478</v>
      </c>
      <c r="V215" s="618">
        <v>426478</v>
      </c>
      <c r="W215" s="618">
        <v>426478</v>
      </c>
      <c r="X215" s="625">
        <f t="shared" si="31"/>
        <v>100</v>
      </c>
      <c r="Y215" s="625">
        <f t="shared" si="32"/>
        <v>100</v>
      </c>
      <c r="Z215" s="625">
        <f t="shared" si="33"/>
        <v>100</v>
      </c>
      <c r="AA215" s="625">
        <f t="shared" si="34"/>
        <v>100</v>
      </c>
      <c r="AB215" s="625">
        <f t="shared" si="35"/>
        <v>100</v>
      </c>
      <c r="AC215" s="625">
        <f t="shared" si="36"/>
        <v>100</v>
      </c>
      <c r="AD215" s="625">
        <f t="shared" si="37"/>
        <v>100</v>
      </c>
      <c r="AE215" s="625">
        <f t="shared" si="38"/>
        <v>100</v>
      </c>
      <c r="AF215" s="625">
        <f t="shared" si="39"/>
        <v>100</v>
      </c>
      <c r="AG215" s="625">
        <f t="shared" si="40"/>
        <v>100</v>
      </c>
    </row>
    <row r="216" spans="1:33">
      <c r="A216" s="613">
        <v>24491</v>
      </c>
      <c r="B216" s="613" t="s">
        <v>2155</v>
      </c>
      <c r="E216" s="616" t="s">
        <v>2254</v>
      </c>
      <c r="F216" s="616">
        <v>1</v>
      </c>
      <c r="G216" s="616" t="s">
        <v>2175</v>
      </c>
      <c r="H216" s="616">
        <v>1</v>
      </c>
      <c r="I216" s="616" t="s">
        <v>2176</v>
      </c>
      <c r="J216" s="616" t="s">
        <v>2180</v>
      </c>
      <c r="K216" s="616">
        <v>1</v>
      </c>
      <c r="L216" s="616" t="s">
        <v>2181</v>
      </c>
      <c r="M216" s="617" t="s">
        <v>2182</v>
      </c>
      <c r="N216" s="619">
        <v>2.14</v>
      </c>
      <c r="O216" s="619">
        <v>2.14</v>
      </c>
      <c r="P216" s="619">
        <v>2.14</v>
      </c>
      <c r="Q216" s="619">
        <v>2.14</v>
      </c>
      <c r="R216" s="619">
        <v>2.14</v>
      </c>
      <c r="S216" s="619">
        <v>2.14</v>
      </c>
      <c r="T216" s="619">
        <v>2.14</v>
      </c>
      <c r="U216" s="619">
        <v>2.14</v>
      </c>
      <c r="V216" s="619">
        <v>2.14</v>
      </c>
      <c r="W216" s="619">
        <v>2.14</v>
      </c>
      <c r="X216" s="625">
        <f t="shared" si="31"/>
        <v>100</v>
      </c>
      <c r="Y216" s="625">
        <f t="shared" si="32"/>
        <v>100</v>
      </c>
      <c r="Z216" s="625">
        <f t="shared" si="33"/>
        <v>100</v>
      </c>
      <c r="AA216" s="625">
        <f t="shared" si="34"/>
        <v>100</v>
      </c>
      <c r="AB216" s="625">
        <f t="shared" si="35"/>
        <v>100</v>
      </c>
      <c r="AC216" s="625">
        <f t="shared" si="36"/>
        <v>100</v>
      </c>
      <c r="AD216" s="625">
        <f t="shared" si="37"/>
        <v>100</v>
      </c>
      <c r="AE216" s="625">
        <f t="shared" si="38"/>
        <v>100</v>
      </c>
      <c r="AF216" s="625">
        <f t="shared" si="39"/>
        <v>100</v>
      </c>
      <c r="AG216" s="625">
        <f t="shared" si="40"/>
        <v>100</v>
      </c>
    </row>
    <row r="217" spans="1:33">
      <c r="A217" s="613">
        <v>24492</v>
      </c>
      <c r="B217" s="613" t="s">
        <v>2155</v>
      </c>
      <c r="E217" s="616" t="s">
        <v>2254</v>
      </c>
      <c r="F217" s="616">
        <v>1</v>
      </c>
      <c r="G217" s="616" t="s">
        <v>2175</v>
      </c>
      <c r="H217" s="616">
        <v>1</v>
      </c>
      <c r="I217" s="616" t="s">
        <v>2176</v>
      </c>
      <c r="J217" s="616" t="s">
        <v>2183</v>
      </c>
      <c r="K217" s="616">
        <v>1</v>
      </c>
      <c r="L217" s="616" t="s">
        <v>2181</v>
      </c>
      <c r="M217" s="617" t="s">
        <v>2182</v>
      </c>
      <c r="N217" s="619">
        <v>0.32</v>
      </c>
      <c r="O217" s="619">
        <v>0.32</v>
      </c>
      <c r="P217" s="619">
        <v>0.32</v>
      </c>
      <c r="Q217" s="619">
        <v>0.32</v>
      </c>
      <c r="R217" s="619">
        <v>0.32</v>
      </c>
      <c r="S217" s="619">
        <v>0.32</v>
      </c>
      <c r="T217" s="619">
        <v>0.32</v>
      </c>
      <c r="U217" s="619">
        <v>0.32</v>
      </c>
      <c r="V217" s="619">
        <v>0.32</v>
      </c>
      <c r="W217" s="619">
        <v>0.32</v>
      </c>
      <c r="X217" s="625">
        <f t="shared" si="31"/>
        <v>100</v>
      </c>
      <c r="Y217" s="625">
        <f t="shared" si="32"/>
        <v>100</v>
      </c>
      <c r="Z217" s="625">
        <f t="shared" si="33"/>
        <v>100</v>
      </c>
      <c r="AA217" s="625">
        <f t="shared" si="34"/>
        <v>100</v>
      </c>
      <c r="AB217" s="625">
        <f t="shared" si="35"/>
        <v>100</v>
      </c>
      <c r="AC217" s="625">
        <f t="shared" si="36"/>
        <v>100</v>
      </c>
      <c r="AD217" s="625">
        <f t="shared" si="37"/>
        <v>100</v>
      </c>
      <c r="AE217" s="625">
        <f t="shared" si="38"/>
        <v>100</v>
      </c>
      <c r="AF217" s="625">
        <f t="shared" si="39"/>
        <v>100</v>
      </c>
      <c r="AG217" s="625">
        <f t="shared" si="40"/>
        <v>100</v>
      </c>
    </row>
    <row r="218" spans="1:33">
      <c r="A218" s="613">
        <v>24493</v>
      </c>
      <c r="B218" s="613" t="s">
        <v>2155</v>
      </c>
      <c r="E218" s="616" t="s">
        <v>2254</v>
      </c>
      <c r="F218" s="616">
        <v>1</v>
      </c>
      <c r="G218" s="616" t="s">
        <v>2175</v>
      </c>
      <c r="H218" s="616">
        <v>1</v>
      </c>
      <c r="I218" s="616" t="s">
        <v>2176</v>
      </c>
      <c r="J218" s="616" t="s">
        <v>2184</v>
      </c>
      <c r="K218" s="616">
        <v>1</v>
      </c>
      <c r="L218" s="616" t="s">
        <v>2181</v>
      </c>
      <c r="M218" s="617" t="s">
        <v>2182</v>
      </c>
      <c r="N218" s="619">
        <v>0.65</v>
      </c>
      <c r="O218" s="619">
        <v>0.65</v>
      </c>
      <c r="P218" s="619">
        <v>0.65</v>
      </c>
      <c r="Q218" s="619">
        <v>0.65</v>
      </c>
      <c r="R218" s="619">
        <v>0.65</v>
      </c>
      <c r="S218" s="619">
        <v>0.65</v>
      </c>
      <c r="T218" s="619">
        <v>0.65</v>
      </c>
      <c r="U218" s="619">
        <v>0.65</v>
      </c>
      <c r="V218" s="619">
        <v>0.65</v>
      </c>
      <c r="W218" s="619">
        <v>0.65</v>
      </c>
      <c r="X218" s="625">
        <f t="shared" si="31"/>
        <v>100</v>
      </c>
      <c r="Y218" s="625">
        <f t="shared" si="32"/>
        <v>100</v>
      </c>
      <c r="Z218" s="625">
        <f t="shared" si="33"/>
        <v>100</v>
      </c>
      <c r="AA218" s="625">
        <f t="shared" si="34"/>
        <v>100</v>
      </c>
      <c r="AB218" s="625">
        <f t="shared" si="35"/>
        <v>100</v>
      </c>
      <c r="AC218" s="625">
        <f t="shared" si="36"/>
        <v>100</v>
      </c>
      <c r="AD218" s="625">
        <f t="shared" si="37"/>
        <v>100</v>
      </c>
      <c r="AE218" s="625">
        <f t="shared" si="38"/>
        <v>100</v>
      </c>
      <c r="AF218" s="625">
        <f t="shared" si="39"/>
        <v>100</v>
      </c>
      <c r="AG218" s="625">
        <f t="shared" si="40"/>
        <v>100</v>
      </c>
    </row>
    <row r="219" spans="1:33">
      <c r="A219" s="613">
        <v>24494</v>
      </c>
      <c r="B219" s="613" t="s">
        <v>2155</v>
      </c>
      <c r="E219" s="616" t="s">
        <v>2254</v>
      </c>
      <c r="F219" s="616">
        <v>1</v>
      </c>
      <c r="G219" s="616" t="s">
        <v>2175</v>
      </c>
      <c r="H219" s="616">
        <v>1</v>
      </c>
      <c r="I219" s="616" t="s">
        <v>2176</v>
      </c>
      <c r="J219" s="616" t="s">
        <v>2185</v>
      </c>
      <c r="K219" s="616">
        <v>1</v>
      </c>
      <c r="L219" s="616" t="s">
        <v>2181</v>
      </c>
      <c r="M219" s="617" t="s">
        <v>2182</v>
      </c>
      <c r="N219" s="619">
        <v>0.97</v>
      </c>
      <c r="O219" s="619">
        <v>0.97</v>
      </c>
      <c r="P219" s="619">
        <v>0.97</v>
      </c>
      <c r="Q219" s="619">
        <v>0.97</v>
      </c>
      <c r="R219" s="619">
        <v>0.97</v>
      </c>
      <c r="S219" s="619">
        <v>0.97</v>
      </c>
      <c r="T219" s="619">
        <v>0.97</v>
      </c>
      <c r="U219" s="619">
        <v>0.97</v>
      </c>
      <c r="V219" s="619">
        <v>0.97</v>
      </c>
      <c r="W219" s="619">
        <v>0.97</v>
      </c>
      <c r="X219" s="625">
        <f t="shared" si="31"/>
        <v>100</v>
      </c>
      <c r="Y219" s="625">
        <f t="shared" si="32"/>
        <v>100</v>
      </c>
      <c r="Z219" s="625">
        <f t="shared" si="33"/>
        <v>100</v>
      </c>
      <c r="AA219" s="625">
        <f t="shared" si="34"/>
        <v>100</v>
      </c>
      <c r="AB219" s="625">
        <f t="shared" si="35"/>
        <v>100</v>
      </c>
      <c r="AC219" s="625">
        <f t="shared" si="36"/>
        <v>100</v>
      </c>
      <c r="AD219" s="625">
        <f t="shared" si="37"/>
        <v>100</v>
      </c>
      <c r="AE219" s="625">
        <f t="shared" si="38"/>
        <v>100</v>
      </c>
      <c r="AF219" s="625">
        <f t="shared" si="39"/>
        <v>100</v>
      </c>
      <c r="AG219" s="625">
        <f t="shared" si="40"/>
        <v>100</v>
      </c>
    </row>
    <row r="220" spans="1:33">
      <c r="A220" s="613">
        <v>24495</v>
      </c>
      <c r="B220" s="613" t="s">
        <v>2155</v>
      </c>
      <c r="E220" s="616" t="s">
        <v>2254</v>
      </c>
      <c r="F220" s="616">
        <v>1</v>
      </c>
      <c r="G220" s="616" t="s">
        <v>2175</v>
      </c>
      <c r="H220" s="616">
        <v>1</v>
      </c>
      <c r="I220" s="616" t="s">
        <v>2176</v>
      </c>
      <c r="J220" s="616" t="s">
        <v>2186</v>
      </c>
      <c r="K220" s="616">
        <v>1</v>
      </c>
      <c r="L220" s="616" t="s">
        <v>2181</v>
      </c>
      <c r="M220" s="617" t="s">
        <v>2187</v>
      </c>
      <c r="N220" s="620">
        <v>59.3</v>
      </c>
      <c r="O220" s="620">
        <v>59.3</v>
      </c>
      <c r="P220" s="620">
        <v>59.3</v>
      </c>
      <c r="Q220" s="620">
        <v>59.3</v>
      </c>
      <c r="R220" s="620">
        <v>59.3</v>
      </c>
      <c r="S220" s="620">
        <v>59.3</v>
      </c>
      <c r="T220" s="620">
        <v>59.3</v>
      </c>
      <c r="U220" s="620">
        <v>59.3</v>
      </c>
      <c r="V220" s="620">
        <v>59.3</v>
      </c>
      <c r="W220" s="620">
        <v>59.3</v>
      </c>
      <c r="X220" s="625">
        <f t="shared" si="31"/>
        <v>100</v>
      </c>
      <c r="Y220" s="625">
        <f t="shared" si="32"/>
        <v>100</v>
      </c>
      <c r="Z220" s="625">
        <f t="shared" si="33"/>
        <v>100</v>
      </c>
      <c r="AA220" s="625">
        <f t="shared" si="34"/>
        <v>100</v>
      </c>
      <c r="AB220" s="625">
        <f t="shared" si="35"/>
        <v>100</v>
      </c>
      <c r="AC220" s="625">
        <f t="shared" si="36"/>
        <v>100</v>
      </c>
      <c r="AD220" s="625">
        <f t="shared" si="37"/>
        <v>100</v>
      </c>
      <c r="AE220" s="625">
        <f t="shared" si="38"/>
        <v>100</v>
      </c>
      <c r="AF220" s="625">
        <f t="shared" si="39"/>
        <v>100</v>
      </c>
      <c r="AG220" s="625">
        <f t="shared" si="40"/>
        <v>100</v>
      </c>
    </row>
    <row r="221" spans="1:33">
      <c r="A221" s="613">
        <v>24496</v>
      </c>
      <c r="B221" s="613" t="s">
        <v>2155</v>
      </c>
      <c r="E221" s="616" t="s">
        <v>2254</v>
      </c>
      <c r="F221" s="616">
        <v>1</v>
      </c>
      <c r="G221" s="616" t="s">
        <v>2175</v>
      </c>
      <c r="H221" s="616">
        <v>1</v>
      </c>
      <c r="I221" s="616" t="s">
        <v>2176</v>
      </c>
      <c r="J221" s="616" t="s">
        <v>2188</v>
      </c>
      <c r="K221" s="616">
        <v>1</v>
      </c>
      <c r="L221" s="616" t="s">
        <v>2189</v>
      </c>
      <c r="M221" s="617" t="s">
        <v>2190</v>
      </c>
      <c r="N221" s="618">
        <v>231960</v>
      </c>
      <c r="O221" s="618">
        <v>3581</v>
      </c>
      <c r="P221" s="618">
        <v>2307</v>
      </c>
      <c r="Q221" s="618">
        <v>16675</v>
      </c>
      <c r="R221" s="618">
        <v>39545</v>
      </c>
      <c r="S221" s="618">
        <v>2915</v>
      </c>
      <c r="T221" s="618">
        <v>5396</v>
      </c>
      <c r="U221" s="618">
        <v>9715</v>
      </c>
      <c r="V221" s="618">
        <v>9449</v>
      </c>
      <c r="W221" s="618">
        <v>59891</v>
      </c>
      <c r="X221" s="625">
        <f t="shared" si="31"/>
        <v>100</v>
      </c>
      <c r="Y221" s="625">
        <f t="shared" si="32"/>
        <v>1.543800655285394</v>
      </c>
      <c r="Z221" s="625">
        <f t="shared" si="33"/>
        <v>0.99456802897051211</v>
      </c>
      <c r="AA221" s="625">
        <f t="shared" si="34"/>
        <v>7.1887394378341085</v>
      </c>
      <c r="AB221" s="625">
        <f t="shared" si="35"/>
        <v>17.048197965166409</v>
      </c>
      <c r="AC221" s="625">
        <f t="shared" si="36"/>
        <v>1.2566821865838937</v>
      </c>
      <c r="AD221" s="625">
        <f t="shared" si="37"/>
        <v>2.3262631488187617</v>
      </c>
      <c r="AE221" s="625">
        <f t="shared" si="38"/>
        <v>4.1882221072598727</v>
      </c>
      <c r="AF221" s="625">
        <f t="shared" si="39"/>
        <v>4.0735471633040179</v>
      </c>
      <c r="AG221" s="625">
        <f t="shared" si="40"/>
        <v>25.81953785135368</v>
      </c>
    </row>
    <row r="222" spans="1:33">
      <c r="A222" s="613">
        <v>24497</v>
      </c>
      <c r="B222" s="613" t="s">
        <v>2155</v>
      </c>
      <c r="E222" s="616" t="s">
        <v>2254</v>
      </c>
      <c r="F222" s="616">
        <v>1</v>
      </c>
      <c r="G222" s="616" t="s">
        <v>2175</v>
      </c>
      <c r="H222" s="616">
        <v>1</v>
      </c>
      <c r="I222" s="616" t="s">
        <v>2176</v>
      </c>
      <c r="J222" s="616" t="s">
        <v>2188</v>
      </c>
      <c r="K222" s="616">
        <v>2</v>
      </c>
      <c r="L222" s="616" t="s">
        <v>2191</v>
      </c>
      <c r="M222" s="617" t="s">
        <v>2190</v>
      </c>
      <c r="N222" s="618">
        <v>66170</v>
      </c>
      <c r="O222" s="618">
        <v>700</v>
      </c>
      <c r="P222" s="618">
        <v>705</v>
      </c>
      <c r="Q222" s="618">
        <v>5104</v>
      </c>
      <c r="R222" s="618">
        <v>34860</v>
      </c>
      <c r="S222" s="618">
        <v>1991</v>
      </c>
      <c r="T222" s="618">
        <v>3814</v>
      </c>
      <c r="U222" s="618">
        <v>7061</v>
      </c>
      <c r="V222" s="618">
        <v>1308</v>
      </c>
      <c r="W222" s="618">
        <v>9900</v>
      </c>
      <c r="X222" s="625">
        <f t="shared" si="31"/>
        <v>100</v>
      </c>
      <c r="Y222" s="625">
        <f t="shared" si="32"/>
        <v>1.0578812150521384</v>
      </c>
      <c r="Z222" s="625">
        <f t="shared" si="33"/>
        <v>1.0654375094453681</v>
      </c>
      <c r="AA222" s="625">
        <f t="shared" si="34"/>
        <v>7.713465316608735</v>
      </c>
      <c r="AB222" s="625">
        <f t="shared" si="35"/>
        <v>52.682484509596492</v>
      </c>
      <c r="AC222" s="625">
        <f t="shared" si="36"/>
        <v>3.008916427384011</v>
      </c>
      <c r="AD222" s="625">
        <f t="shared" si="37"/>
        <v>5.7639413631555083</v>
      </c>
      <c r="AE222" s="625">
        <f t="shared" si="38"/>
        <v>10.670998942118786</v>
      </c>
      <c r="AF222" s="625">
        <f t="shared" si="39"/>
        <v>1.9767266132688528</v>
      </c>
      <c r="AG222" s="625">
        <f t="shared" si="40"/>
        <v>14.961462898594529</v>
      </c>
    </row>
    <row r="223" spans="1:33">
      <c r="A223" s="613">
        <v>24498</v>
      </c>
      <c r="B223" s="613" t="s">
        <v>2155</v>
      </c>
      <c r="E223" s="616" t="s">
        <v>2254</v>
      </c>
      <c r="F223" s="616">
        <v>1</v>
      </c>
      <c r="G223" s="616" t="s">
        <v>2175</v>
      </c>
      <c r="H223" s="616">
        <v>1</v>
      </c>
      <c r="I223" s="616" t="s">
        <v>2176</v>
      </c>
      <c r="J223" s="616" t="s">
        <v>2188</v>
      </c>
      <c r="K223" s="616">
        <v>3</v>
      </c>
      <c r="L223" s="616" t="s">
        <v>2192</v>
      </c>
      <c r="M223" s="617" t="s">
        <v>2190</v>
      </c>
      <c r="N223" s="618">
        <v>4962</v>
      </c>
      <c r="O223" s="618">
        <v>28</v>
      </c>
      <c r="P223" s="618">
        <v>25</v>
      </c>
      <c r="Q223" s="618">
        <v>795</v>
      </c>
      <c r="R223" s="618">
        <v>2856</v>
      </c>
      <c r="S223" s="618">
        <v>224</v>
      </c>
      <c r="T223" s="618">
        <v>196</v>
      </c>
      <c r="U223" s="618">
        <v>605</v>
      </c>
      <c r="V223" s="618">
        <v>136</v>
      </c>
      <c r="W223" s="618">
        <v>98</v>
      </c>
      <c r="X223" s="625">
        <f t="shared" si="31"/>
        <v>100</v>
      </c>
      <c r="Y223" s="625">
        <f t="shared" si="32"/>
        <v>0.56428859330914949</v>
      </c>
      <c r="Z223" s="625">
        <f t="shared" si="33"/>
        <v>0.50382910116888346</v>
      </c>
      <c r="AA223" s="625">
        <f t="shared" si="34"/>
        <v>16.021765417170496</v>
      </c>
      <c r="AB223" s="625">
        <f t="shared" si="35"/>
        <v>57.557436517533255</v>
      </c>
      <c r="AC223" s="625">
        <f t="shared" si="36"/>
        <v>4.5143087464731959</v>
      </c>
      <c r="AD223" s="625">
        <f t="shared" si="37"/>
        <v>3.9500201531640466</v>
      </c>
      <c r="AE223" s="625">
        <f t="shared" si="38"/>
        <v>12.192664248286981</v>
      </c>
      <c r="AF223" s="625">
        <f t="shared" si="39"/>
        <v>2.7408303103587262</v>
      </c>
      <c r="AG223" s="625">
        <f t="shared" si="40"/>
        <v>1.9750100765820233</v>
      </c>
    </row>
    <row r="224" spans="1:33">
      <c r="A224" s="613">
        <v>24499</v>
      </c>
      <c r="B224" s="613" t="s">
        <v>2155</v>
      </c>
      <c r="E224" s="616" t="s">
        <v>2254</v>
      </c>
      <c r="F224" s="616">
        <v>1</v>
      </c>
      <c r="G224" s="616" t="s">
        <v>2175</v>
      </c>
      <c r="H224" s="616">
        <v>1</v>
      </c>
      <c r="I224" s="616" t="s">
        <v>2176</v>
      </c>
      <c r="J224" s="616" t="s">
        <v>2188</v>
      </c>
      <c r="K224" s="616">
        <v>3</v>
      </c>
      <c r="L224" s="616" t="s">
        <v>2193</v>
      </c>
      <c r="M224" s="617" t="s">
        <v>2190</v>
      </c>
      <c r="N224" s="618">
        <v>5995</v>
      </c>
      <c r="O224" s="618">
        <v>14</v>
      </c>
      <c r="P224" s="618">
        <v>213</v>
      </c>
      <c r="Q224" s="618">
        <v>169</v>
      </c>
      <c r="R224" s="618">
        <v>4336</v>
      </c>
      <c r="S224" s="618">
        <v>22</v>
      </c>
      <c r="T224" s="618">
        <v>452</v>
      </c>
      <c r="U224" s="618">
        <v>722</v>
      </c>
      <c r="V224" s="618">
        <v>28</v>
      </c>
      <c r="W224" s="618">
        <v>40</v>
      </c>
      <c r="X224" s="625">
        <f t="shared" si="31"/>
        <v>100</v>
      </c>
      <c r="Y224" s="625">
        <f t="shared" si="32"/>
        <v>0.23352793994995832</v>
      </c>
      <c r="Z224" s="625">
        <f t="shared" si="33"/>
        <v>3.5529608006672229</v>
      </c>
      <c r="AA224" s="625">
        <f t="shared" si="34"/>
        <v>2.819015846538782</v>
      </c>
      <c r="AB224" s="625">
        <f t="shared" si="35"/>
        <v>72.326939115929946</v>
      </c>
      <c r="AC224" s="625">
        <f t="shared" si="36"/>
        <v>0.3669724770642202</v>
      </c>
      <c r="AD224" s="625">
        <f t="shared" si="37"/>
        <v>7.5396163469557962</v>
      </c>
      <c r="AE224" s="625">
        <f t="shared" si="38"/>
        <v>12.043369474562136</v>
      </c>
      <c r="AF224" s="625">
        <f t="shared" si="39"/>
        <v>0.46705587989991665</v>
      </c>
      <c r="AG224" s="625">
        <f t="shared" si="40"/>
        <v>0.66722268557130937</v>
      </c>
    </row>
    <row r="225" spans="1:33">
      <c r="A225" s="613">
        <v>24500</v>
      </c>
      <c r="B225" s="613" t="s">
        <v>2155</v>
      </c>
      <c r="E225" s="616" t="s">
        <v>2254</v>
      </c>
      <c r="F225" s="616">
        <v>1</v>
      </c>
      <c r="G225" s="616" t="s">
        <v>2175</v>
      </c>
      <c r="H225" s="616">
        <v>1</v>
      </c>
      <c r="I225" s="616" t="s">
        <v>2176</v>
      </c>
      <c r="J225" s="616" t="s">
        <v>2188</v>
      </c>
      <c r="K225" s="616">
        <v>3</v>
      </c>
      <c r="L225" s="616" t="s">
        <v>2194</v>
      </c>
      <c r="M225" s="617" t="s">
        <v>2190</v>
      </c>
      <c r="N225" s="618">
        <v>6362</v>
      </c>
      <c r="O225" s="618">
        <v>15</v>
      </c>
      <c r="P225" s="618">
        <v>110</v>
      </c>
      <c r="Q225" s="618">
        <v>261</v>
      </c>
      <c r="R225" s="618">
        <v>5047</v>
      </c>
      <c r="S225" s="618">
        <v>21</v>
      </c>
      <c r="T225" s="618">
        <v>144</v>
      </c>
      <c r="U225" s="618">
        <v>675</v>
      </c>
      <c r="V225" s="618">
        <v>66</v>
      </c>
      <c r="W225" s="618">
        <v>14</v>
      </c>
      <c r="X225" s="625">
        <f t="shared" si="31"/>
        <v>100</v>
      </c>
      <c r="Y225" s="625">
        <f t="shared" si="32"/>
        <v>0.23577491354919836</v>
      </c>
      <c r="Z225" s="625">
        <f t="shared" si="33"/>
        <v>1.7290160326941213</v>
      </c>
      <c r="AA225" s="625">
        <f t="shared" si="34"/>
        <v>4.1024834957560516</v>
      </c>
      <c r="AB225" s="625">
        <f t="shared" si="35"/>
        <v>79.330399245520283</v>
      </c>
      <c r="AC225" s="625">
        <f t="shared" si="36"/>
        <v>0.33008487896887767</v>
      </c>
      <c r="AD225" s="625">
        <f t="shared" si="37"/>
        <v>2.2634391700723042</v>
      </c>
      <c r="AE225" s="625">
        <f t="shared" si="38"/>
        <v>10.609871109713927</v>
      </c>
      <c r="AF225" s="625">
        <f t="shared" si="39"/>
        <v>1.0374096196164728</v>
      </c>
      <c r="AG225" s="625">
        <f t="shared" si="40"/>
        <v>0.22005658597925182</v>
      </c>
    </row>
    <row r="226" spans="1:33">
      <c r="A226" s="613">
        <v>24501</v>
      </c>
      <c r="B226" s="613" t="s">
        <v>2155</v>
      </c>
      <c r="E226" s="616" t="s">
        <v>2254</v>
      </c>
      <c r="F226" s="616">
        <v>1</v>
      </c>
      <c r="G226" s="616" t="s">
        <v>2175</v>
      </c>
      <c r="H226" s="616">
        <v>1</v>
      </c>
      <c r="I226" s="616" t="s">
        <v>2176</v>
      </c>
      <c r="J226" s="616" t="s">
        <v>2188</v>
      </c>
      <c r="K226" s="616">
        <v>3</v>
      </c>
      <c r="L226" s="616" t="s">
        <v>2195</v>
      </c>
      <c r="M226" s="617" t="s">
        <v>2190</v>
      </c>
      <c r="N226" s="618">
        <v>2790</v>
      </c>
      <c r="O226" s="618">
        <v>24</v>
      </c>
      <c r="P226" s="618">
        <v>18</v>
      </c>
      <c r="Q226" s="618">
        <v>220</v>
      </c>
      <c r="R226" s="618">
        <v>1907</v>
      </c>
      <c r="S226" s="618">
        <v>44</v>
      </c>
      <c r="T226" s="618">
        <v>66</v>
      </c>
      <c r="U226" s="618">
        <v>446</v>
      </c>
      <c r="V226" s="618">
        <v>35</v>
      </c>
      <c r="W226" s="618">
        <v>8</v>
      </c>
      <c r="X226" s="625">
        <f t="shared" si="31"/>
        <v>100</v>
      </c>
      <c r="Y226" s="625">
        <f t="shared" si="32"/>
        <v>0.86021505376344087</v>
      </c>
      <c r="Z226" s="625">
        <f t="shared" si="33"/>
        <v>0.64516129032258063</v>
      </c>
      <c r="AA226" s="625">
        <f t="shared" si="34"/>
        <v>7.8853046594982077</v>
      </c>
      <c r="AB226" s="625">
        <f t="shared" si="35"/>
        <v>68.351254480286741</v>
      </c>
      <c r="AC226" s="625">
        <f t="shared" si="36"/>
        <v>1.5770609318996418</v>
      </c>
      <c r="AD226" s="625">
        <f t="shared" si="37"/>
        <v>2.3655913978494625</v>
      </c>
      <c r="AE226" s="625">
        <f t="shared" si="38"/>
        <v>15.985663082437277</v>
      </c>
      <c r="AF226" s="625">
        <f t="shared" si="39"/>
        <v>1.2544802867383513</v>
      </c>
      <c r="AG226" s="625">
        <f t="shared" si="40"/>
        <v>0.28673835125448027</v>
      </c>
    </row>
    <row r="227" spans="1:33">
      <c r="A227" s="613">
        <v>24502</v>
      </c>
      <c r="B227" s="613" t="s">
        <v>2155</v>
      </c>
      <c r="E227" s="616" t="s">
        <v>2254</v>
      </c>
      <c r="F227" s="616">
        <v>1</v>
      </c>
      <c r="G227" s="616" t="s">
        <v>2175</v>
      </c>
      <c r="H227" s="616">
        <v>1</v>
      </c>
      <c r="I227" s="616" t="s">
        <v>2176</v>
      </c>
      <c r="J227" s="616" t="s">
        <v>2188</v>
      </c>
      <c r="K227" s="616">
        <v>3</v>
      </c>
      <c r="L227" s="616" t="s">
        <v>2196</v>
      </c>
      <c r="M227" s="617" t="s">
        <v>2190</v>
      </c>
      <c r="N227" s="618">
        <v>7480</v>
      </c>
      <c r="O227" s="618">
        <v>63</v>
      </c>
      <c r="P227" s="618">
        <v>34</v>
      </c>
      <c r="Q227" s="618">
        <v>543</v>
      </c>
      <c r="R227" s="618">
        <v>5449</v>
      </c>
      <c r="S227" s="618">
        <v>40</v>
      </c>
      <c r="T227" s="618">
        <v>279</v>
      </c>
      <c r="U227" s="618">
        <v>981</v>
      </c>
      <c r="V227" s="618">
        <v>29</v>
      </c>
      <c r="W227" s="618">
        <v>51</v>
      </c>
      <c r="X227" s="625">
        <f t="shared" si="31"/>
        <v>100</v>
      </c>
      <c r="Y227" s="625">
        <f t="shared" si="32"/>
        <v>0.84224598930481287</v>
      </c>
      <c r="Z227" s="625">
        <f t="shared" si="33"/>
        <v>0.45454545454545453</v>
      </c>
      <c r="AA227" s="625">
        <f t="shared" si="34"/>
        <v>7.259358288770053</v>
      </c>
      <c r="AB227" s="625">
        <f t="shared" si="35"/>
        <v>72.847593582887697</v>
      </c>
      <c r="AC227" s="625">
        <f t="shared" si="36"/>
        <v>0.53475935828876997</v>
      </c>
      <c r="AD227" s="625">
        <f t="shared" si="37"/>
        <v>3.7299465240641712</v>
      </c>
      <c r="AE227" s="625">
        <f t="shared" si="38"/>
        <v>13.114973262032088</v>
      </c>
      <c r="AF227" s="625">
        <f t="shared" si="39"/>
        <v>0.38770053475935828</v>
      </c>
      <c r="AG227" s="625">
        <f t="shared" si="40"/>
        <v>0.68181818181818177</v>
      </c>
    </row>
    <row r="228" spans="1:33">
      <c r="A228" s="613">
        <v>24503</v>
      </c>
      <c r="B228" s="613" t="s">
        <v>2155</v>
      </c>
      <c r="E228" s="616" t="s">
        <v>2254</v>
      </c>
      <c r="F228" s="616">
        <v>1</v>
      </c>
      <c r="G228" s="616" t="s">
        <v>2175</v>
      </c>
      <c r="H228" s="616">
        <v>1</v>
      </c>
      <c r="I228" s="616" t="s">
        <v>2176</v>
      </c>
      <c r="J228" s="616" t="s">
        <v>2188</v>
      </c>
      <c r="K228" s="616">
        <v>3</v>
      </c>
      <c r="L228" s="616" t="s">
        <v>2197</v>
      </c>
      <c r="M228" s="617" t="s">
        <v>2190</v>
      </c>
      <c r="N228" s="618">
        <v>3487</v>
      </c>
      <c r="O228" s="618">
        <v>64</v>
      </c>
      <c r="P228" s="618">
        <v>21</v>
      </c>
      <c r="Q228" s="618">
        <v>375</v>
      </c>
      <c r="R228" s="618">
        <v>2159</v>
      </c>
      <c r="S228" s="618">
        <v>40</v>
      </c>
      <c r="T228" s="618">
        <v>135</v>
      </c>
      <c r="U228" s="618">
        <v>512</v>
      </c>
      <c r="V228" s="618">
        <v>23</v>
      </c>
      <c r="W228" s="618">
        <v>158</v>
      </c>
      <c r="X228" s="625">
        <f t="shared" si="31"/>
        <v>100</v>
      </c>
      <c r="Y228" s="625">
        <f t="shared" si="32"/>
        <v>1.8353885861772297</v>
      </c>
      <c r="Z228" s="625">
        <f t="shared" si="33"/>
        <v>0.60223687983940355</v>
      </c>
      <c r="AA228" s="625">
        <f t="shared" si="34"/>
        <v>10.754229997132207</v>
      </c>
      <c r="AB228" s="625">
        <f t="shared" si="35"/>
        <v>61.915686836822481</v>
      </c>
      <c r="AC228" s="625">
        <f t="shared" si="36"/>
        <v>1.1471178663607686</v>
      </c>
      <c r="AD228" s="625">
        <f t="shared" si="37"/>
        <v>3.8715227989675935</v>
      </c>
      <c r="AE228" s="625">
        <f t="shared" si="38"/>
        <v>14.683108689417837</v>
      </c>
      <c r="AF228" s="625">
        <f t="shared" si="39"/>
        <v>0.65959277315744191</v>
      </c>
      <c r="AG228" s="625">
        <f t="shared" si="40"/>
        <v>4.531115572125036</v>
      </c>
    </row>
    <row r="229" spans="1:33">
      <c r="A229" s="613">
        <v>24504</v>
      </c>
      <c r="B229" s="613" t="s">
        <v>2155</v>
      </c>
      <c r="E229" s="616" t="s">
        <v>2254</v>
      </c>
      <c r="F229" s="616">
        <v>1</v>
      </c>
      <c r="G229" s="616" t="s">
        <v>2175</v>
      </c>
      <c r="H229" s="616">
        <v>1</v>
      </c>
      <c r="I229" s="616" t="s">
        <v>2176</v>
      </c>
      <c r="J229" s="616" t="s">
        <v>2188</v>
      </c>
      <c r="K229" s="616">
        <v>3</v>
      </c>
      <c r="L229" s="616" t="s">
        <v>2198</v>
      </c>
      <c r="M229" s="617" t="s">
        <v>2190</v>
      </c>
      <c r="N229" s="618">
        <v>3294</v>
      </c>
      <c r="O229" s="618">
        <v>12</v>
      </c>
      <c r="P229" s="618">
        <v>67</v>
      </c>
      <c r="Q229" s="618">
        <v>287</v>
      </c>
      <c r="R229" s="618">
        <v>2247</v>
      </c>
      <c r="S229" s="618">
        <v>29</v>
      </c>
      <c r="T229" s="618">
        <v>81</v>
      </c>
      <c r="U229" s="618">
        <v>493</v>
      </c>
      <c r="V229" s="618">
        <v>60</v>
      </c>
      <c r="W229" s="618">
        <v>16</v>
      </c>
      <c r="X229" s="625">
        <f t="shared" si="31"/>
        <v>100</v>
      </c>
      <c r="Y229" s="625">
        <f t="shared" si="32"/>
        <v>0.36429872495446264</v>
      </c>
      <c r="Z229" s="625">
        <f t="shared" si="33"/>
        <v>2.0340012143290833</v>
      </c>
      <c r="AA229" s="625">
        <f t="shared" si="34"/>
        <v>8.7128111718275658</v>
      </c>
      <c r="AB229" s="625">
        <f t="shared" si="35"/>
        <v>68.214936247723131</v>
      </c>
      <c r="AC229" s="625">
        <f t="shared" si="36"/>
        <v>0.88038858530661812</v>
      </c>
      <c r="AD229" s="625">
        <f t="shared" si="37"/>
        <v>2.459016393442623</v>
      </c>
      <c r="AE229" s="625">
        <f t="shared" si="38"/>
        <v>14.966605950212507</v>
      </c>
      <c r="AF229" s="625">
        <f t="shared" si="39"/>
        <v>1.8214936247723135</v>
      </c>
      <c r="AG229" s="625">
        <f t="shared" si="40"/>
        <v>0.48573163327261693</v>
      </c>
    </row>
    <row r="230" spans="1:33">
      <c r="A230" s="613">
        <v>24505</v>
      </c>
      <c r="B230" s="613" t="s">
        <v>2155</v>
      </c>
      <c r="E230" s="616" t="s">
        <v>2254</v>
      </c>
      <c r="F230" s="616">
        <v>1</v>
      </c>
      <c r="G230" s="616" t="s">
        <v>2175</v>
      </c>
      <c r="H230" s="616">
        <v>1</v>
      </c>
      <c r="I230" s="616" t="s">
        <v>2176</v>
      </c>
      <c r="J230" s="616" t="s">
        <v>2188</v>
      </c>
      <c r="K230" s="616">
        <v>3</v>
      </c>
      <c r="L230" s="616" t="s">
        <v>2199</v>
      </c>
      <c r="M230" s="617" t="s">
        <v>2190</v>
      </c>
      <c r="N230" s="618">
        <v>4980</v>
      </c>
      <c r="O230" s="618">
        <v>11</v>
      </c>
      <c r="P230" s="618">
        <v>34</v>
      </c>
      <c r="Q230" s="618">
        <v>861</v>
      </c>
      <c r="R230" s="618">
        <v>1903</v>
      </c>
      <c r="S230" s="618">
        <v>390</v>
      </c>
      <c r="T230" s="618">
        <v>893</v>
      </c>
      <c r="U230" s="618">
        <v>518</v>
      </c>
      <c r="V230" s="618">
        <v>182</v>
      </c>
      <c r="W230" s="618">
        <v>188</v>
      </c>
      <c r="X230" s="625">
        <f t="shared" si="31"/>
        <v>100</v>
      </c>
      <c r="Y230" s="625">
        <f t="shared" si="32"/>
        <v>0.22088353413654616</v>
      </c>
      <c r="Z230" s="625">
        <f t="shared" si="33"/>
        <v>0.68273092369477917</v>
      </c>
      <c r="AA230" s="625">
        <f t="shared" si="34"/>
        <v>17.289156626506024</v>
      </c>
      <c r="AB230" s="625">
        <f t="shared" si="35"/>
        <v>38.212851405622487</v>
      </c>
      <c r="AC230" s="625">
        <f t="shared" si="36"/>
        <v>7.8313253012048198</v>
      </c>
      <c r="AD230" s="625">
        <f t="shared" si="37"/>
        <v>17.931726907630523</v>
      </c>
      <c r="AE230" s="625">
        <f t="shared" si="38"/>
        <v>10.401606425702811</v>
      </c>
      <c r="AF230" s="625">
        <f t="shared" si="39"/>
        <v>3.6546184738955825</v>
      </c>
      <c r="AG230" s="625">
        <f t="shared" si="40"/>
        <v>3.775100401606426</v>
      </c>
    </row>
    <row r="231" spans="1:33">
      <c r="A231" s="613">
        <v>24506</v>
      </c>
      <c r="B231" s="613" t="s">
        <v>2155</v>
      </c>
      <c r="E231" s="616" t="s">
        <v>2254</v>
      </c>
      <c r="F231" s="616">
        <v>1</v>
      </c>
      <c r="G231" s="616" t="s">
        <v>2175</v>
      </c>
      <c r="H231" s="616">
        <v>1</v>
      </c>
      <c r="I231" s="616" t="s">
        <v>2176</v>
      </c>
      <c r="J231" s="616" t="s">
        <v>2188</v>
      </c>
      <c r="K231" s="616">
        <v>3</v>
      </c>
      <c r="L231" s="616" t="s">
        <v>2200</v>
      </c>
      <c r="M231" s="617" t="s">
        <v>2190</v>
      </c>
      <c r="N231" s="618">
        <v>10226</v>
      </c>
      <c r="O231" s="618">
        <v>24</v>
      </c>
      <c r="P231" s="618">
        <v>149</v>
      </c>
      <c r="Q231" s="618">
        <v>1071</v>
      </c>
      <c r="R231" s="618">
        <v>5658</v>
      </c>
      <c r="S231" s="618">
        <v>597</v>
      </c>
      <c r="T231" s="618">
        <v>1065</v>
      </c>
      <c r="U231" s="618">
        <v>1287</v>
      </c>
      <c r="V231" s="618">
        <v>136</v>
      </c>
      <c r="W231" s="618">
        <v>238</v>
      </c>
      <c r="X231" s="625">
        <f t="shared" si="31"/>
        <v>100</v>
      </c>
      <c r="Y231" s="625">
        <f t="shared" si="32"/>
        <v>0.23469587326422842</v>
      </c>
      <c r="Z231" s="625">
        <f t="shared" si="33"/>
        <v>1.457070213182085</v>
      </c>
      <c r="AA231" s="625">
        <f t="shared" si="34"/>
        <v>10.473303344416195</v>
      </c>
      <c r="AB231" s="625">
        <f t="shared" si="35"/>
        <v>55.329552122041861</v>
      </c>
      <c r="AC231" s="625">
        <f t="shared" si="36"/>
        <v>5.8380598474476821</v>
      </c>
      <c r="AD231" s="625">
        <f t="shared" si="37"/>
        <v>10.414629376100137</v>
      </c>
      <c r="AE231" s="625">
        <f t="shared" si="38"/>
        <v>12.585566203794249</v>
      </c>
      <c r="AF231" s="625">
        <f t="shared" si="39"/>
        <v>1.3299432818306278</v>
      </c>
      <c r="AG231" s="625">
        <f t="shared" si="40"/>
        <v>2.3274007432035986</v>
      </c>
    </row>
    <row r="232" spans="1:33">
      <c r="A232" s="613">
        <v>24507</v>
      </c>
      <c r="B232" s="613" t="s">
        <v>2155</v>
      </c>
      <c r="E232" s="616" t="s">
        <v>2254</v>
      </c>
      <c r="F232" s="616">
        <v>1</v>
      </c>
      <c r="G232" s="616" t="s">
        <v>2175</v>
      </c>
      <c r="H232" s="616">
        <v>1</v>
      </c>
      <c r="I232" s="616" t="s">
        <v>2176</v>
      </c>
      <c r="J232" s="616" t="s">
        <v>2188</v>
      </c>
      <c r="K232" s="616">
        <v>3</v>
      </c>
      <c r="L232" s="616" t="s">
        <v>2201</v>
      </c>
      <c r="M232" s="617" t="s">
        <v>2190</v>
      </c>
      <c r="N232" s="618">
        <v>3712</v>
      </c>
      <c r="O232" s="618">
        <v>215</v>
      </c>
      <c r="P232" s="618">
        <v>33</v>
      </c>
      <c r="Q232" s="618">
        <v>279</v>
      </c>
      <c r="R232" s="618">
        <v>1607</v>
      </c>
      <c r="S232" s="618">
        <v>252</v>
      </c>
      <c r="T232" s="618">
        <v>173</v>
      </c>
      <c r="U232" s="618">
        <v>435</v>
      </c>
      <c r="V232" s="618">
        <v>273</v>
      </c>
      <c r="W232" s="618">
        <v>445</v>
      </c>
      <c r="X232" s="625">
        <f t="shared" si="31"/>
        <v>100</v>
      </c>
      <c r="Y232" s="625">
        <f t="shared" si="32"/>
        <v>5.7920258620689653</v>
      </c>
      <c r="Z232" s="625">
        <f t="shared" si="33"/>
        <v>0.88900862068965525</v>
      </c>
      <c r="AA232" s="625">
        <f t="shared" si="34"/>
        <v>7.5161637931034493</v>
      </c>
      <c r="AB232" s="625">
        <f t="shared" si="35"/>
        <v>43.292025862068968</v>
      </c>
      <c r="AC232" s="625">
        <f t="shared" si="36"/>
        <v>6.7887931034482758</v>
      </c>
      <c r="AD232" s="625">
        <f t="shared" si="37"/>
        <v>4.6605603448275863</v>
      </c>
      <c r="AE232" s="625">
        <f t="shared" si="38"/>
        <v>11.71875</v>
      </c>
      <c r="AF232" s="625">
        <f t="shared" si="39"/>
        <v>7.3545258620689653</v>
      </c>
      <c r="AG232" s="625">
        <f t="shared" si="40"/>
        <v>11.988146551724139</v>
      </c>
    </row>
    <row r="233" spans="1:33">
      <c r="A233" s="613">
        <v>24508</v>
      </c>
      <c r="B233" s="613" t="s">
        <v>2155</v>
      </c>
      <c r="E233" s="616" t="s">
        <v>2254</v>
      </c>
      <c r="F233" s="616">
        <v>1</v>
      </c>
      <c r="G233" s="616" t="s">
        <v>2175</v>
      </c>
      <c r="H233" s="616">
        <v>1</v>
      </c>
      <c r="I233" s="616" t="s">
        <v>2176</v>
      </c>
      <c r="J233" s="616" t="s">
        <v>2188</v>
      </c>
      <c r="K233" s="616">
        <v>3</v>
      </c>
      <c r="L233" s="616" t="s">
        <v>2202</v>
      </c>
      <c r="M233" s="617" t="s">
        <v>2190</v>
      </c>
      <c r="N233" s="618">
        <v>3006</v>
      </c>
      <c r="O233" s="618">
        <v>67</v>
      </c>
      <c r="P233" s="621" t="s">
        <v>2260</v>
      </c>
      <c r="Q233" s="618">
        <v>244</v>
      </c>
      <c r="R233" s="618">
        <v>1427</v>
      </c>
      <c r="S233" s="618">
        <v>161</v>
      </c>
      <c r="T233" s="618">
        <v>330</v>
      </c>
      <c r="U233" s="618">
        <v>387</v>
      </c>
      <c r="V233" s="618">
        <v>340</v>
      </c>
      <c r="W233" s="618">
        <v>48</v>
      </c>
      <c r="X233" s="625">
        <f t="shared" si="31"/>
        <v>100</v>
      </c>
      <c r="Y233" s="625">
        <f t="shared" si="32"/>
        <v>2.2288755821689952</v>
      </c>
      <c r="Z233" s="625">
        <f t="shared" si="33"/>
        <v>0</v>
      </c>
      <c r="AA233" s="625">
        <f t="shared" si="34"/>
        <v>8.1170991350632065</v>
      </c>
      <c r="AB233" s="625">
        <f t="shared" si="35"/>
        <v>47.471723220226217</v>
      </c>
      <c r="AC233" s="625">
        <f t="shared" si="36"/>
        <v>5.3559547571523618</v>
      </c>
      <c r="AD233" s="625">
        <f t="shared" si="37"/>
        <v>10.978043912175648</v>
      </c>
      <c r="AE233" s="625">
        <f t="shared" si="38"/>
        <v>12.874251497005988</v>
      </c>
      <c r="AF233" s="625">
        <f t="shared" si="39"/>
        <v>11.310711909514305</v>
      </c>
      <c r="AG233" s="625">
        <f t="shared" si="40"/>
        <v>1.5968063872255487</v>
      </c>
    </row>
    <row r="234" spans="1:33">
      <c r="A234" s="613">
        <v>24509</v>
      </c>
      <c r="B234" s="613" t="s">
        <v>2155</v>
      </c>
      <c r="E234" s="616" t="s">
        <v>2254</v>
      </c>
      <c r="F234" s="616">
        <v>1</v>
      </c>
      <c r="G234" s="616" t="s">
        <v>2175</v>
      </c>
      <c r="H234" s="616">
        <v>1</v>
      </c>
      <c r="I234" s="616" t="s">
        <v>2176</v>
      </c>
      <c r="J234" s="616" t="s">
        <v>2188</v>
      </c>
      <c r="K234" s="616">
        <v>3</v>
      </c>
      <c r="L234" s="616" t="s">
        <v>2203</v>
      </c>
      <c r="M234" s="617" t="s">
        <v>2190</v>
      </c>
      <c r="N234" s="618">
        <v>9877</v>
      </c>
      <c r="O234" s="618">
        <v>163</v>
      </c>
      <c r="P234" s="621" t="s">
        <v>2260</v>
      </c>
      <c r="Q234" s="621" t="s">
        <v>2260</v>
      </c>
      <c r="R234" s="618">
        <v>264</v>
      </c>
      <c r="S234" s="618">
        <v>171</v>
      </c>
      <c r="T234" s="621" t="s">
        <v>2260</v>
      </c>
      <c r="U234" s="621" t="s">
        <v>2260</v>
      </c>
      <c r="V234" s="621" t="s">
        <v>2260</v>
      </c>
      <c r="W234" s="618">
        <v>8596</v>
      </c>
      <c r="X234" s="625">
        <f t="shared" si="31"/>
        <v>100</v>
      </c>
      <c r="Y234" s="625">
        <f t="shared" si="32"/>
        <v>1.6502986736863421</v>
      </c>
      <c r="Z234" s="625">
        <f t="shared" si="33"/>
        <v>0</v>
      </c>
      <c r="AA234" s="625">
        <f t="shared" si="34"/>
        <v>0</v>
      </c>
      <c r="AB234" s="625">
        <f t="shared" si="35"/>
        <v>2.6728763794674495</v>
      </c>
      <c r="AC234" s="625">
        <f t="shared" si="36"/>
        <v>1.7312949276095981</v>
      </c>
      <c r="AD234" s="625">
        <f t="shared" si="37"/>
        <v>0</v>
      </c>
      <c r="AE234" s="625">
        <f t="shared" si="38"/>
        <v>0</v>
      </c>
      <c r="AF234" s="625">
        <f t="shared" si="39"/>
        <v>0</v>
      </c>
      <c r="AG234" s="625">
        <f t="shared" si="40"/>
        <v>87.030474840538631</v>
      </c>
    </row>
    <row r="235" spans="1:33">
      <c r="A235" s="613">
        <v>24510</v>
      </c>
      <c r="B235" s="613" t="s">
        <v>2155</v>
      </c>
      <c r="E235" s="616" t="s">
        <v>2254</v>
      </c>
      <c r="F235" s="616">
        <v>1</v>
      </c>
      <c r="G235" s="616" t="s">
        <v>2175</v>
      </c>
      <c r="H235" s="616">
        <v>1</v>
      </c>
      <c r="I235" s="616" t="s">
        <v>2176</v>
      </c>
      <c r="J235" s="616" t="s">
        <v>2188</v>
      </c>
      <c r="K235" s="616">
        <v>2</v>
      </c>
      <c r="L235" s="616" t="s">
        <v>2204</v>
      </c>
      <c r="M235" s="617" t="s">
        <v>2190</v>
      </c>
      <c r="N235" s="618">
        <v>16664</v>
      </c>
      <c r="O235" s="618">
        <v>30</v>
      </c>
      <c r="P235" s="621" t="s">
        <v>2260</v>
      </c>
      <c r="Q235" s="618">
        <v>49</v>
      </c>
      <c r="R235" s="618">
        <v>5</v>
      </c>
      <c r="S235" s="621" t="s">
        <v>2260</v>
      </c>
      <c r="T235" s="621" t="s">
        <v>2260</v>
      </c>
      <c r="U235" s="618">
        <v>95</v>
      </c>
      <c r="V235" s="618">
        <v>82</v>
      </c>
      <c r="W235" s="618">
        <v>2126</v>
      </c>
      <c r="X235" s="625">
        <f t="shared" si="31"/>
        <v>100</v>
      </c>
      <c r="Y235" s="625">
        <f t="shared" si="32"/>
        <v>0.18002880460873741</v>
      </c>
      <c r="Z235" s="625">
        <f t="shared" si="33"/>
        <v>0</v>
      </c>
      <c r="AA235" s="625">
        <f t="shared" si="34"/>
        <v>0.29404704752760441</v>
      </c>
      <c r="AB235" s="625">
        <f t="shared" si="35"/>
        <v>3.00048007681229E-2</v>
      </c>
      <c r="AC235" s="625">
        <f t="shared" si="36"/>
        <v>0</v>
      </c>
      <c r="AD235" s="625">
        <f t="shared" si="37"/>
        <v>0</v>
      </c>
      <c r="AE235" s="625">
        <f t="shared" si="38"/>
        <v>0.57009121459433509</v>
      </c>
      <c r="AF235" s="625">
        <f t="shared" si="39"/>
        <v>0.49207873259721557</v>
      </c>
      <c r="AG235" s="625">
        <f t="shared" si="40"/>
        <v>12.758041286605856</v>
      </c>
    </row>
    <row r="236" spans="1:33">
      <c r="A236" s="613">
        <v>24511</v>
      </c>
      <c r="B236" s="613" t="s">
        <v>2155</v>
      </c>
      <c r="E236" s="616" t="s">
        <v>2254</v>
      </c>
      <c r="F236" s="616">
        <v>1</v>
      </c>
      <c r="G236" s="616" t="s">
        <v>2175</v>
      </c>
      <c r="H236" s="616">
        <v>1</v>
      </c>
      <c r="I236" s="616" t="s">
        <v>2176</v>
      </c>
      <c r="J236" s="616" t="s">
        <v>2188</v>
      </c>
      <c r="K236" s="616">
        <v>3</v>
      </c>
      <c r="L236" s="616" t="s">
        <v>2205</v>
      </c>
      <c r="M236" s="617" t="s">
        <v>2190</v>
      </c>
      <c r="N236" s="618">
        <v>14575</v>
      </c>
      <c r="O236" s="621" t="s">
        <v>2260</v>
      </c>
      <c r="P236" s="621" t="s">
        <v>2260</v>
      </c>
      <c r="Q236" s="621" t="s">
        <v>2260</v>
      </c>
      <c r="R236" s="621" t="s">
        <v>2260</v>
      </c>
      <c r="S236" s="621" t="s">
        <v>2260</v>
      </c>
      <c r="T236" s="621" t="s">
        <v>2260</v>
      </c>
      <c r="U236" s="621" t="s">
        <v>2260</v>
      </c>
      <c r="V236" s="621" t="s">
        <v>2260</v>
      </c>
      <c r="W236" s="618">
        <v>2086</v>
      </c>
      <c r="X236" s="625">
        <f t="shared" si="31"/>
        <v>100</v>
      </c>
      <c r="Y236" s="625">
        <f t="shared" si="32"/>
        <v>0</v>
      </c>
      <c r="Z236" s="625">
        <f t="shared" si="33"/>
        <v>0</v>
      </c>
      <c r="AA236" s="625">
        <f t="shared" si="34"/>
        <v>0</v>
      </c>
      <c r="AB236" s="625">
        <f t="shared" si="35"/>
        <v>0</v>
      </c>
      <c r="AC236" s="625">
        <f t="shared" si="36"/>
        <v>0</v>
      </c>
      <c r="AD236" s="625">
        <f t="shared" si="37"/>
        <v>0</v>
      </c>
      <c r="AE236" s="625">
        <f t="shared" si="38"/>
        <v>0</v>
      </c>
      <c r="AF236" s="625">
        <f t="shared" si="39"/>
        <v>0</v>
      </c>
      <c r="AG236" s="625">
        <f t="shared" si="40"/>
        <v>14.312178387650084</v>
      </c>
    </row>
    <row r="237" spans="1:33">
      <c r="A237" s="613">
        <v>24512</v>
      </c>
      <c r="B237" s="613" t="s">
        <v>2155</v>
      </c>
      <c r="E237" s="616" t="s">
        <v>2254</v>
      </c>
      <c r="F237" s="616">
        <v>1</v>
      </c>
      <c r="G237" s="616" t="s">
        <v>2175</v>
      </c>
      <c r="H237" s="616">
        <v>1</v>
      </c>
      <c r="I237" s="616" t="s">
        <v>2176</v>
      </c>
      <c r="J237" s="616" t="s">
        <v>2188</v>
      </c>
      <c r="K237" s="616">
        <v>3</v>
      </c>
      <c r="L237" s="616" t="s">
        <v>2206</v>
      </c>
      <c r="M237" s="617" t="s">
        <v>2190</v>
      </c>
      <c r="N237" s="618">
        <v>2089</v>
      </c>
      <c r="O237" s="618">
        <v>30</v>
      </c>
      <c r="P237" s="621" t="s">
        <v>2260</v>
      </c>
      <c r="Q237" s="618">
        <v>49</v>
      </c>
      <c r="R237" s="618">
        <v>5</v>
      </c>
      <c r="S237" s="621" t="s">
        <v>2260</v>
      </c>
      <c r="T237" s="621" t="s">
        <v>2260</v>
      </c>
      <c r="U237" s="618">
        <v>95</v>
      </c>
      <c r="V237" s="618">
        <v>82</v>
      </c>
      <c r="W237" s="618">
        <v>40</v>
      </c>
      <c r="X237" s="625">
        <f t="shared" si="31"/>
        <v>100</v>
      </c>
      <c r="Y237" s="625">
        <f t="shared" si="32"/>
        <v>1.4360938247965533</v>
      </c>
      <c r="Z237" s="625">
        <f t="shared" si="33"/>
        <v>0</v>
      </c>
      <c r="AA237" s="625">
        <f t="shared" si="34"/>
        <v>2.3456199138343705</v>
      </c>
      <c r="AB237" s="625">
        <f t="shared" si="35"/>
        <v>0.23934897079942558</v>
      </c>
      <c r="AC237" s="625">
        <f t="shared" si="36"/>
        <v>0</v>
      </c>
      <c r="AD237" s="625">
        <f t="shared" si="37"/>
        <v>0</v>
      </c>
      <c r="AE237" s="625">
        <f t="shared" si="38"/>
        <v>4.5476304451890863</v>
      </c>
      <c r="AF237" s="625">
        <f t="shared" si="39"/>
        <v>3.925323121110579</v>
      </c>
      <c r="AG237" s="625">
        <f t="shared" si="40"/>
        <v>1.9147917663954046</v>
      </c>
    </row>
    <row r="238" spans="1:33">
      <c r="A238" s="613">
        <v>24513</v>
      </c>
      <c r="B238" s="613" t="s">
        <v>2155</v>
      </c>
      <c r="E238" s="616" t="s">
        <v>2254</v>
      </c>
      <c r="F238" s="616">
        <v>1</v>
      </c>
      <c r="G238" s="616" t="s">
        <v>2175</v>
      </c>
      <c r="H238" s="616">
        <v>1</v>
      </c>
      <c r="I238" s="616" t="s">
        <v>2176</v>
      </c>
      <c r="J238" s="616" t="s">
        <v>2188</v>
      </c>
      <c r="K238" s="616">
        <v>2</v>
      </c>
      <c r="L238" s="616" t="s">
        <v>2207</v>
      </c>
      <c r="M238" s="617" t="s">
        <v>2190</v>
      </c>
      <c r="N238" s="618">
        <v>13387</v>
      </c>
      <c r="O238" s="618">
        <v>3</v>
      </c>
      <c r="P238" s="621" t="s">
        <v>2260</v>
      </c>
      <c r="Q238" s="618">
        <v>14</v>
      </c>
      <c r="R238" s="618">
        <v>20</v>
      </c>
      <c r="S238" s="621" t="s">
        <v>2260</v>
      </c>
      <c r="T238" s="621" t="s">
        <v>2260</v>
      </c>
      <c r="U238" s="621" t="s">
        <v>2260</v>
      </c>
      <c r="V238" s="618">
        <v>103</v>
      </c>
      <c r="W238" s="618">
        <v>731</v>
      </c>
      <c r="X238" s="625">
        <f t="shared" si="31"/>
        <v>100</v>
      </c>
      <c r="Y238" s="625">
        <f t="shared" si="32"/>
        <v>2.240980055277508E-2</v>
      </c>
      <c r="Z238" s="625">
        <f t="shared" si="33"/>
        <v>0</v>
      </c>
      <c r="AA238" s="625">
        <f t="shared" si="34"/>
        <v>0.10457906924628371</v>
      </c>
      <c r="AB238" s="625">
        <f t="shared" si="35"/>
        <v>0.14939867035183388</v>
      </c>
      <c r="AC238" s="625">
        <f t="shared" si="36"/>
        <v>0</v>
      </c>
      <c r="AD238" s="625">
        <f t="shared" si="37"/>
        <v>0</v>
      </c>
      <c r="AE238" s="625">
        <f t="shared" si="38"/>
        <v>0</v>
      </c>
      <c r="AF238" s="625">
        <f t="shared" si="39"/>
        <v>0.76940315231194445</v>
      </c>
      <c r="AG238" s="625">
        <f t="shared" si="40"/>
        <v>5.4605214013595278</v>
      </c>
    </row>
    <row r="239" spans="1:33">
      <c r="A239" s="613">
        <v>24514</v>
      </c>
      <c r="B239" s="613" t="s">
        <v>2155</v>
      </c>
      <c r="E239" s="616" t="s">
        <v>2254</v>
      </c>
      <c r="F239" s="616">
        <v>1</v>
      </c>
      <c r="G239" s="616" t="s">
        <v>2175</v>
      </c>
      <c r="H239" s="616">
        <v>1</v>
      </c>
      <c r="I239" s="616" t="s">
        <v>2176</v>
      </c>
      <c r="J239" s="616" t="s">
        <v>2188</v>
      </c>
      <c r="K239" s="616">
        <v>3</v>
      </c>
      <c r="L239" s="616" t="s">
        <v>2208</v>
      </c>
      <c r="M239" s="617" t="s">
        <v>2190</v>
      </c>
      <c r="N239" s="618">
        <v>5997</v>
      </c>
      <c r="O239" s="621" t="s">
        <v>2260</v>
      </c>
      <c r="P239" s="621" t="s">
        <v>2260</v>
      </c>
      <c r="Q239" s="621" t="s">
        <v>2260</v>
      </c>
      <c r="R239" s="621" t="s">
        <v>2260</v>
      </c>
      <c r="S239" s="621" t="s">
        <v>2260</v>
      </c>
      <c r="T239" s="621" t="s">
        <v>2260</v>
      </c>
      <c r="U239" s="621" t="s">
        <v>2260</v>
      </c>
      <c r="V239" s="621" t="s">
        <v>2260</v>
      </c>
      <c r="W239" s="618">
        <v>255</v>
      </c>
      <c r="X239" s="625">
        <f t="shared" si="31"/>
        <v>100</v>
      </c>
      <c r="Y239" s="625">
        <f t="shared" si="32"/>
        <v>0</v>
      </c>
      <c r="Z239" s="625">
        <f t="shared" si="33"/>
        <v>0</v>
      </c>
      <c r="AA239" s="625">
        <f t="shared" si="34"/>
        <v>0</v>
      </c>
      <c r="AB239" s="625">
        <f t="shared" si="35"/>
        <v>0</v>
      </c>
      <c r="AC239" s="625">
        <f t="shared" si="36"/>
        <v>0</v>
      </c>
      <c r="AD239" s="625">
        <f t="shared" si="37"/>
        <v>0</v>
      </c>
      <c r="AE239" s="625">
        <f t="shared" si="38"/>
        <v>0</v>
      </c>
      <c r="AF239" s="625">
        <f t="shared" si="39"/>
        <v>0</v>
      </c>
      <c r="AG239" s="625">
        <f t="shared" si="40"/>
        <v>4.2521260630315156</v>
      </c>
    </row>
    <row r="240" spans="1:33">
      <c r="A240" s="613">
        <v>24515</v>
      </c>
      <c r="B240" s="613" t="s">
        <v>2155</v>
      </c>
      <c r="E240" s="616" t="s">
        <v>2254</v>
      </c>
      <c r="F240" s="616">
        <v>1</v>
      </c>
      <c r="G240" s="616" t="s">
        <v>2175</v>
      </c>
      <c r="H240" s="616">
        <v>1</v>
      </c>
      <c r="I240" s="616" t="s">
        <v>2176</v>
      </c>
      <c r="J240" s="616" t="s">
        <v>2188</v>
      </c>
      <c r="K240" s="616">
        <v>3</v>
      </c>
      <c r="L240" s="616" t="s">
        <v>2209</v>
      </c>
      <c r="M240" s="617" t="s">
        <v>2190</v>
      </c>
      <c r="N240" s="618">
        <v>3701</v>
      </c>
      <c r="O240" s="621" t="s">
        <v>2260</v>
      </c>
      <c r="P240" s="621" t="s">
        <v>2260</v>
      </c>
      <c r="Q240" s="621" t="s">
        <v>2260</v>
      </c>
      <c r="R240" s="621" t="s">
        <v>2260</v>
      </c>
      <c r="S240" s="621" t="s">
        <v>2260</v>
      </c>
      <c r="T240" s="621" t="s">
        <v>2260</v>
      </c>
      <c r="U240" s="621" t="s">
        <v>2260</v>
      </c>
      <c r="V240" s="621" t="s">
        <v>2260</v>
      </c>
      <c r="W240" s="618">
        <v>263</v>
      </c>
      <c r="X240" s="625">
        <f t="shared" si="31"/>
        <v>100</v>
      </c>
      <c r="Y240" s="625">
        <f t="shared" si="32"/>
        <v>0</v>
      </c>
      <c r="Z240" s="625">
        <f t="shared" si="33"/>
        <v>0</v>
      </c>
      <c r="AA240" s="625">
        <f t="shared" si="34"/>
        <v>0</v>
      </c>
      <c r="AB240" s="625">
        <f t="shared" si="35"/>
        <v>0</v>
      </c>
      <c r="AC240" s="625">
        <f t="shared" si="36"/>
        <v>0</v>
      </c>
      <c r="AD240" s="625">
        <f t="shared" si="37"/>
        <v>0</v>
      </c>
      <c r="AE240" s="625">
        <f t="shared" si="38"/>
        <v>0</v>
      </c>
      <c r="AF240" s="625">
        <f t="shared" si="39"/>
        <v>0</v>
      </c>
      <c r="AG240" s="625">
        <f t="shared" si="40"/>
        <v>7.106187516887327</v>
      </c>
    </row>
    <row r="241" spans="1:33">
      <c r="A241" s="613">
        <v>24516</v>
      </c>
      <c r="B241" s="613" t="s">
        <v>2155</v>
      </c>
      <c r="E241" s="616" t="s">
        <v>2254</v>
      </c>
      <c r="F241" s="616">
        <v>1</v>
      </c>
      <c r="G241" s="616" t="s">
        <v>2175</v>
      </c>
      <c r="H241" s="616">
        <v>1</v>
      </c>
      <c r="I241" s="616" t="s">
        <v>2176</v>
      </c>
      <c r="J241" s="616" t="s">
        <v>2188</v>
      </c>
      <c r="K241" s="616">
        <v>3</v>
      </c>
      <c r="L241" s="616" t="s">
        <v>2210</v>
      </c>
      <c r="M241" s="617" t="s">
        <v>2190</v>
      </c>
      <c r="N241" s="618">
        <v>328</v>
      </c>
      <c r="O241" s="618">
        <v>3</v>
      </c>
      <c r="P241" s="621" t="s">
        <v>2260</v>
      </c>
      <c r="Q241" s="618">
        <v>14</v>
      </c>
      <c r="R241" s="618">
        <v>20</v>
      </c>
      <c r="S241" s="621" t="s">
        <v>2260</v>
      </c>
      <c r="T241" s="621" t="s">
        <v>2260</v>
      </c>
      <c r="U241" s="621" t="s">
        <v>2260</v>
      </c>
      <c r="V241" s="618">
        <v>103</v>
      </c>
      <c r="W241" s="618">
        <v>90</v>
      </c>
      <c r="X241" s="625">
        <f t="shared" si="31"/>
        <v>100</v>
      </c>
      <c r="Y241" s="625">
        <f t="shared" si="32"/>
        <v>0.91463414634146334</v>
      </c>
      <c r="Z241" s="625">
        <f t="shared" si="33"/>
        <v>0</v>
      </c>
      <c r="AA241" s="625">
        <f t="shared" si="34"/>
        <v>4.2682926829268295</v>
      </c>
      <c r="AB241" s="625">
        <f t="shared" si="35"/>
        <v>6.0975609756097562</v>
      </c>
      <c r="AC241" s="625">
        <f t="shared" si="36"/>
        <v>0</v>
      </c>
      <c r="AD241" s="625">
        <f t="shared" si="37"/>
        <v>0</v>
      </c>
      <c r="AE241" s="625">
        <f t="shared" si="38"/>
        <v>0</v>
      </c>
      <c r="AF241" s="625">
        <f t="shared" si="39"/>
        <v>31.402439024390244</v>
      </c>
      <c r="AG241" s="625">
        <f t="shared" si="40"/>
        <v>27.439024390243905</v>
      </c>
    </row>
    <row r="242" spans="1:33">
      <c r="A242" s="613">
        <v>24517</v>
      </c>
      <c r="B242" s="613" t="s">
        <v>2155</v>
      </c>
      <c r="E242" s="616" t="s">
        <v>2254</v>
      </c>
      <c r="F242" s="616">
        <v>1</v>
      </c>
      <c r="G242" s="616" t="s">
        <v>2175</v>
      </c>
      <c r="H242" s="616">
        <v>1</v>
      </c>
      <c r="I242" s="616" t="s">
        <v>2176</v>
      </c>
      <c r="J242" s="616" t="s">
        <v>2188</v>
      </c>
      <c r="K242" s="616">
        <v>3</v>
      </c>
      <c r="L242" s="616" t="s">
        <v>2211</v>
      </c>
      <c r="M242" s="617" t="s">
        <v>2190</v>
      </c>
      <c r="N242" s="618">
        <v>3361</v>
      </c>
      <c r="O242" s="621" t="s">
        <v>2260</v>
      </c>
      <c r="P242" s="621" t="s">
        <v>2260</v>
      </c>
      <c r="Q242" s="621" t="s">
        <v>2260</v>
      </c>
      <c r="R242" s="621" t="s">
        <v>2260</v>
      </c>
      <c r="S242" s="621" t="s">
        <v>2260</v>
      </c>
      <c r="T242" s="621" t="s">
        <v>2260</v>
      </c>
      <c r="U242" s="621" t="s">
        <v>2260</v>
      </c>
      <c r="V242" s="621" t="s">
        <v>2260</v>
      </c>
      <c r="W242" s="618">
        <v>123</v>
      </c>
      <c r="X242" s="625">
        <f t="shared" si="31"/>
        <v>100</v>
      </c>
      <c r="Y242" s="625">
        <f t="shared" si="32"/>
        <v>0</v>
      </c>
      <c r="Z242" s="625">
        <f t="shared" si="33"/>
        <v>0</v>
      </c>
      <c r="AA242" s="625">
        <f t="shared" si="34"/>
        <v>0</v>
      </c>
      <c r="AB242" s="625">
        <f t="shared" si="35"/>
        <v>0</v>
      </c>
      <c r="AC242" s="625">
        <f t="shared" si="36"/>
        <v>0</v>
      </c>
      <c r="AD242" s="625">
        <f t="shared" si="37"/>
        <v>0</v>
      </c>
      <c r="AE242" s="625">
        <f t="shared" si="38"/>
        <v>0</v>
      </c>
      <c r="AF242" s="625">
        <f t="shared" si="39"/>
        <v>0</v>
      </c>
      <c r="AG242" s="625">
        <f t="shared" si="40"/>
        <v>3.6596251115739364</v>
      </c>
    </row>
    <row r="243" spans="1:33">
      <c r="A243" s="613">
        <v>24518</v>
      </c>
      <c r="B243" s="613" t="s">
        <v>2155</v>
      </c>
      <c r="E243" s="616" t="s">
        <v>2254</v>
      </c>
      <c r="F243" s="616">
        <v>1</v>
      </c>
      <c r="G243" s="616" t="s">
        <v>2175</v>
      </c>
      <c r="H243" s="616">
        <v>1</v>
      </c>
      <c r="I243" s="616" t="s">
        <v>2176</v>
      </c>
      <c r="J243" s="616" t="s">
        <v>2188</v>
      </c>
      <c r="K243" s="616">
        <v>2</v>
      </c>
      <c r="L243" s="616" t="s">
        <v>2212</v>
      </c>
      <c r="M243" s="617" t="s">
        <v>2190</v>
      </c>
      <c r="N243" s="618">
        <v>6250</v>
      </c>
      <c r="O243" s="618">
        <v>1072</v>
      </c>
      <c r="P243" s="618">
        <v>105</v>
      </c>
      <c r="Q243" s="618">
        <v>847</v>
      </c>
      <c r="R243" s="618">
        <v>1029</v>
      </c>
      <c r="S243" s="618">
        <v>8</v>
      </c>
      <c r="T243" s="618">
        <v>122</v>
      </c>
      <c r="U243" s="618">
        <v>612</v>
      </c>
      <c r="V243" s="618">
        <v>1973</v>
      </c>
      <c r="W243" s="618">
        <v>457</v>
      </c>
      <c r="X243" s="625">
        <f t="shared" si="31"/>
        <v>100</v>
      </c>
      <c r="Y243" s="625">
        <f t="shared" si="32"/>
        <v>17.152000000000001</v>
      </c>
      <c r="Z243" s="625">
        <f t="shared" si="33"/>
        <v>1.68</v>
      </c>
      <c r="AA243" s="625">
        <f t="shared" si="34"/>
        <v>13.552</v>
      </c>
      <c r="AB243" s="625">
        <f t="shared" si="35"/>
        <v>16.464000000000002</v>
      </c>
      <c r="AC243" s="625">
        <f t="shared" si="36"/>
        <v>0.128</v>
      </c>
      <c r="AD243" s="625">
        <f t="shared" si="37"/>
        <v>1.952</v>
      </c>
      <c r="AE243" s="625">
        <f t="shared" si="38"/>
        <v>9.7919999999999998</v>
      </c>
      <c r="AF243" s="625">
        <f t="shared" si="39"/>
        <v>31.568000000000001</v>
      </c>
      <c r="AG243" s="625">
        <f t="shared" si="40"/>
        <v>7.3120000000000003</v>
      </c>
    </row>
    <row r="244" spans="1:33">
      <c r="A244" s="613">
        <v>24519</v>
      </c>
      <c r="B244" s="613" t="s">
        <v>2155</v>
      </c>
      <c r="E244" s="616" t="s">
        <v>2254</v>
      </c>
      <c r="F244" s="616">
        <v>1</v>
      </c>
      <c r="G244" s="616" t="s">
        <v>2175</v>
      </c>
      <c r="H244" s="616">
        <v>1</v>
      </c>
      <c r="I244" s="616" t="s">
        <v>2176</v>
      </c>
      <c r="J244" s="616" t="s">
        <v>2188</v>
      </c>
      <c r="K244" s="616">
        <v>3</v>
      </c>
      <c r="L244" s="616" t="s">
        <v>2213</v>
      </c>
      <c r="M244" s="617" t="s">
        <v>2190</v>
      </c>
      <c r="N244" s="618">
        <v>1663</v>
      </c>
      <c r="O244" s="618">
        <v>483</v>
      </c>
      <c r="P244" s="621" t="s">
        <v>2260</v>
      </c>
      <c r="Q244" s="621" t="s">
        <v>2260</v>
      </c>
      <c r="R244" s="618">
        <v>195</v>
      </c>
      <c r="S244" s="621" t="s">
        <v>2260</v>
      </c>
      <c r="T244" s="621" t="s">
        <v>2260</v>
      </c>
      <c r="U244" s="621" t="s">
        <v>2260</v>
      </c>
      <c r="V244" s="618">
        <v>728</v>
      </c>
      <c r="W244" s="618">
        <v>258</v>
      </c>
      <c r="X244" s="625">
        <f t="shared" si="31"/>
        <v>100</v>
      </c>
      <c r="Y244" s="625">
        <f t="shared" si="32"/>
        <v>29.04389657245941</v>
      </c>
      <c r="Z244" s="625">
        <f t="shared" si="33"/>
        <v>0</v>
      </c>
      <c r="AA244" s="625">
        <f t="shared" si="34"/>
        <v>0</v>
      </c>
      <c r="AB244" s="625">
        <f t="shared" si="35"/>
        <v>11.725796752856283</v>
      </c>
      <c r="AC244" s="625">
        <f t="shared" si="36"/>
        <v>0</v>
      </c>
      <c r="AD244" s="625">
        <f t="shared" si="37"/>
        <v>0</v>
      </c>
      <c r="AE244" s="625">
        <f t="shared" si="38"/>
        <v>0</v>
      </c>
      <c r="AF244" s="625">
        <f t="shared" si="39"/>
        <v>43.776307877330126</v>
      </c>
      <c r="AG244" s="625">
        <f t="shared" si="40"/>
        <v>15.514131088394468</v>
      </c>
    </row>
    <row r="245" spans="1:33">
      <c r="A245" s="613">
        <v>24520</v>
      </c>
      <c r="B245" s="613" t="s">
        <v>2155</v>
      </c>
      <c r="E245" s="616" t="s">
        <v>2254</v>
      </c>
      <c r="F245" s="616">
        <v>1</v>
      </c>
      <c r="G245" s="616" t="s">
        <v>2175</v>
      </c>
      <c r="H245" s="616">
        <v>1</v>
      </c>
      <c r="I245" s="616" t="s">
        <v>2176</v>
      </c>
      <c r="J245" s="616" t="s">
        <v>2188</v>
      </c>
      <c r="K245" s="616">
        <v>3</v>
      </c>
      <c r="L245" s="616" t="s">
        <v>2214</v>
      </c>
      <c r="M245" s="617" t="s">
        <v>2190</v>
      </c>
      <c r="N245" s="618">
        <v>375</v>
      </c>
      <c r="O245" s="618">
        <v>48</v>
      </c>
      <c r="P245" s="621" t="s">
        <v>2260</v>
      </c>
      <c r="Q245" s="618">
        <v>112</v>
      </c>
      <c r="R245" s="618">
        <v>39</v>
      </c>
      <c r="S245" s="621" t="s">
        <v>2260</v>
      </c>
      <c r="T245" s="618">
        <v>61</v>
      </c>
      <c r="U245" s="618">
        <v>47</v>
      </c>
      <c r="V245" s="618">
        <v>69</v>
      </c>
      <c r="W245" s="621" t="s">
        <v>2260</v>
      </c>
      <c r="X245" s="625">
        <f t="shared" si="31"/>
        <v>100</v>
      </c>
      <c r="Y245" s="625">
        <f t="shared" si="32"/>
        <v>12.8</v>
      </c>
      <c r="Z245" s="625">
        <f t="shared" si="33"/>
        <v>0</v>
      </c>
      <c r="AA245" s="625">
        <f t="shared" si="34"/>
        <v>29.866666666666671</v>
      </c>
      <c r="AB245" s="625">
        <f t="shared" si="35"/>
        <v>10.4</v>
      </c>
      <c r="AC245" s="625">
        <f t="shared" si="36"/>
        <v>0</v>
      </c>
      <c r="AD245" s="625">
        <f t="shared" si="37"/>
        <v>16.266666666666666</v>
      </c>
      <c r="AE245" s="625">
        <f t="shared" si="38"/>
        <v>12.533333333333333</v>
      </c>
      <c r="AF245" s="625">
        <f t="shared" si="39"/>
        <v>18.399999999999999</v>
      </c>
      <c r="AG245" s="625">
        <f t="shared" si="40"/>
        <v>0</v>
      </c>
    </row>
    <row r="246" spans="1:33">
      <c r="A246" s="613">
        <v>24521</v>
      </c>
      <c r="B246" s="613" t="s">
        <v>2155</v>
      </c>
      <c r="E246" s="616" t="s">
        <v>2254</v>
      </c>
      <c r="F246" s="616">
        <v>1</v>
      </c>
      <c r="G246" s="616" t="s">
        <v>2175</v>
      </c>
      <c r="H246" s="616">
        <v>1</v>
      </c>
      <c r="I246" s="616" t="s">
        <v>2176</v>
      </c>
      <c r="J246" s="616" t="s">
        <v>2188</v>
      </c>
      <c r="K246" s="616">
        <v>3</v>
      </c>
      <c r="L246" s="616" t="s">
        <v>2215</v>
      </c>
      <c r="M246" s="617" t="s">
        <v>2190</v>
      </c>
      <c r="N246" s="618">
        <v>338</v>
      </c>
      <c r="O246" s="618">
        <v>58</v>
      </c>
      <c r="P246" s="618">
        <v>59</v>
      </c>
      <c r="Q246" s="618">
        <v>46</v>
      </c>
      <c r="R246" s="618">
        <v>14</v>
      </c>
      <c r="S246" s="621" t="s">
        <v>2260</v>
      </c>
      <c r="T246" s="618">
        <v>3</v>
      </c>
      <c r="U246" s="618">
        <v>68</v>
      </c>
      <c r="V246" s="618">
        <v>88</v>
      </c>
      <c r="W246" s="618">
        <v>1</v>
      </c>
      <c r="X246" s="625">
        <f t="shared" si="31"/>
        <v>100</v>
      </c>
      <c r="Y246" s="625">
        <f t="shared" si="32"/>
        <v>17.159763313609467</v>
      </c>
      <c r="Z246" s="625">
        <f t="shared" si="33"/>
        <v>17.45562130177515</v>
      </c>
      <c r="AA246" s="625">
        <f t="shared" si="34"/>
        <v>13.609467455621301</v>
      </c>
      <c r="AB246" s="625">
        <f t="shared" si="35"/>
        <v>4.1420118343195274</v>
      </c>
      <c r="AC246" s="625">
        <f t="shared" si="36"/>
        <v>0</v>
      </c>
      <c r="AD246" s="625">
        <f t="shared" si="37"/>
        <v>0.8875739644970414</v>
      </c>
      <c r="AE246" s="625">
        <f t="shared" si="38"/>
        <v>20.118343195266274</v>
      </c>
      <c r="AF246" s="625">
        <f t="shared" si="39"/>
        <v>26.035502958579883</v>
      </c>
      <c r="AG246" s="625">
        <f t="shared" si="40"/>
        <v>0.29585798816568049</v>
      </c>
    </row>
    <row r="247" spans="1:33">
      <c r="A247" s="613">
        <v>24522</v>
      </c>
      <c r="B247" s="613" t="s">
        <v>2155</v>
      </c>
      <c r="E247" s="616" t="s">
        <v>2254</v>
      </c>
      <c r="F247" s="616">
        <v>1</v>
      </c>
      <c r="G247" s="616" t="s">
        <v>2175</v>
      </c>
      <c r="H247" s="616">
        <v>1</v>
      </c>
      <c r="I247" s="616" t="s">
        <v>2176</v>
      </c>
      <c r="J247" s="616" t="s">
        <v>2188</v>
      </c>
      <c r="K247" s="616">
        <v>3</v>
      </c>
      <c r="L247" s="616" t="s">
        <v>2216</v>
      </c>
      <c r="M247" s="617" t="s">
        <v>2190</v>
      </c>
      <c r="N247" s="618">
        <v>1915</v>
      </c>
      <c r="O247" s="618">
        <v>452</v>
      </c>
      <c r="P247" s="618">
        <v>22</v>
      </c>
      <c r="Q247" s="618">
        <v>367</v>
      </c>
      <c r="R247" s="618">
        <v>195</v>
      </c>
      <c r="S247" s="618">
        <v>2</v>
      </c>
      <c r="T247" s="618">
        <v>47</v>
      </c>
      <c r="U247" s="618">
        <v>203</v>
      </c>
      <c r="V247" s="618">
        <v>565</v>
      </c>
      <c r="W247" s="618">
        <v>62</v>
      </c>
      <c r="X247" s="625">
        <f t="shared" si="31"/>
        <v>100</v>
      </c>
      <c r="Y247" s="625">
        <f t="shared" si="32"/>
        <v>23.603133159268928</v>
      </c>
      <c r="Z247" s="625">
        <f t="shared" si="33"/>
        <v>1.1488250652741514</v>
      </c>
      <c r="AA247" s="625">
        <f t="shared" si="34"/>
        <v>19.164490861618798</v>
      </c>
      <c r="AB247" s="625">
        <f t="shared" si="35"/>
        <v>10.182767624020887</v>
      </c>
      <c r="AC247" s="625">
        <f t="shared" si="36"/>
        <v>0.10443864229765012</v>
      </c>
      <c r="AD247" s="625">
        <f t="shared" si="37"/>
        <v>2.4543080939947783</v>
      </c>
      <c r="AE247" s="625">
        <f t="shared" si="38"/>
        <v>10.600522193211487</v>
      </c>
      <c r="AF247" s="625">
        <f t="shared" si="39"/>
        <v>29.503916449086159</v>
      </c>
      <c r="AG247" s="625">
        <f t="shared" si="40"/>
        <v>3.2375979112271538</v>
      </c>
    </row>
    <row r="248" spans="1:33">
      <c r="A248" s="613">
        <v>24523</v>
      </c>
      <c r="B248" s="613" t="s">
        <v>2155</v>
      </c>
      <c r="E248" s="616" t="s">
        <v>2254</v>
      </c>
      <c r="F248" s="616">
        <v>1</v>
      </c>
      <c r="G248" s="616" t="s">
        <v>2175</v>
      </c>
      <c r="H248" s="616">
        <v>1</v>
      </c>
      <c r="I248" s="616" t="s">
        <v>2176</v>
      </c>
      <c r="J248" s="616" t="s">
        <v>2188</v>
      </c>
      <c r="K248" s="616">
        <v>3</v>
      </c>
      <c r="L248" s="616" t="s">
        <v>2217</v>
      </c>
      <c r="M248" s="617" t="s">
        <v>2190</v>
      </c>
      <c r="N248" s="618">
        <v>1745</v>
      </c>
      <c r="O248" s="618">
        <v>31</v>
      </c>
      <c r="P248" s="618">
        <v>17</v>
      </c>
      <c r="Q248" s="618">
        <v>262</v>
      </c>
      <c r="R248" s="618">
        <v>575</v>
      </c>
      <c r="S248" s="618">
        <v>4</v>
      </c>
      <c r="T248" s="618">
        <v>10</v>
      </c>
      <c r="U248" s="618">
        <v>284</v>
      </c>
      <c r="V248" s="618">
        <v>519</v>
      </c>
      <c r="W248" s="618">
        <v>42</v>
      </c>
      <c r="X248" s="625">
        <f t="shared" si="31"/>
        <v>100</v>
      </c>
      <c r="Y248" s="625">
        <f t="shared" si="32"/>
        <v>1.7765042979942696</v>
      </c>
      <c r="Z248" s="625">
        <f t="shared" si="33"/>
        <v>0.97421203438395421</v>
      </c>
      <c r="AA248" s="625">
        <f t="shared" si="34"/>
        <v>15.014326647564468</v>
      </c>
      <c r="AB248" s="625">
        <f t="shared" si="35"/>
        <v>32.951289398280807</v>
      </c>
      <c r="AC248" s="625">
        <f t="shared" si="36"/>
        <v>0.22922636103151861</v>
      </c>
      <c r="AD248" s="625">
        <f t="shared" si="37"/>
        <v>0.57306590257879653</v>
      </c>
      <c r="AE248" s="625">
        <f t="shared" si="38"/>
        <v>16.275071633237822</v>
      </c>
      <c r="AF248" s="625">
        <f t="shared" si="39"/>
        <v>29.742120343839538</v>
      </c>
      <c r="AG248" s="625">
        <f t="shared" si="40"/>
        <v>2.4068767908309456</v>
      </c>
    </row>
    <row r="249" spans="1:33">
      <c r="A249" s="613">
        <v>24524</v>
      </c>
      <c r="B249" s="613" t="s">
        <v>2155</v>
      </c>
      <c r="E249" s="616" t="s">
        <v>2254</v>
      </c>
      <c r="F249" s="616">
        <v>1</v>
      </c>
      <c r="G249" s="616" t="s">
        <v>2175</v>
      </c>
      <c r="H249" s="616">
        <v>1</v>
      </c>
      <c r="I249" s="616" t="s">
        <v>2176</v>
      </c>
      <c r="J249" s="616" t="s">
        <v>2188</v>
      </c>
      <c r="K249" s="616">
        <v>3</v>
      </c>
      <c r="L249" s="616" t="s">
        <v>2218</v>
      </c>
      <c r="M249" s="617" t="s">
        <v>2190</v>
      </c>
      <c r="N249" s="618">
        <v>213</v>
      </c>
      <c r="O249" s="621" t="s">
        <v>2260</v>
      </c>
      <c r="P249" s="618">
        <v>7</v>
      </c>
      <c r="Q249" s="618">
        <v>61</v>
      </c>
      <c r="R249" s="618">
        <v>10</v>
      </c>
      <c r="S249" s="618">
        <v>2</v>
      </c>
      <c r="T249" s="621" t="s">
        <v>2260</v>
      </c>
      <c r="U249" s="618">
        <v>12</v>
      </c>
      <c r="V249" s="618">
        <v>3</v>
      </c>
      <c r="W249" s="618">
        <v>94</v>
      </c>
      <c r="X249" s="625">
        <f t="shared" si="31"/>
        <v>100</v>
      </c>
      <c r="Y249" s="625">
        <f t="shared" si="32"/>
        <v>0</v>
      </c>
      <c r="Z249" s="625">
        <f t="shared" si="33"/>
        <v>3.286384976525822</v>
      </c>
      <c r="AA249" s="625">
        <f t="shared" si="34"/>
        <v>28.638497652582164</v>
      </c>
      <c r="AB249" s="625">
        <f t="shared" si="35"/>
        <v>4.6948356807511731</v>
      </c>
      <c r="AC249" s="625">
        <f t="shared" si="36"/>
        <v>0.93896713615023475</v>
      </c>
      <c r="AD249" s="625">
        <f t="shared" si="37"/>
        <v>0</v>
      </c>
      <c r="AE249" s="625">
        <f t="shared" si="38"/>
        <v>5.6338028169014089</v>
      </c>
      <c r="AF249" s="625">
        <f t="shared" si="39"/>
        <v>1.4084507042253522</v>
      </c>
      <c r="AG249" s="625">
        <f t="shared" si="40"/>
        <v>44.131455399061032</v>
      </c>
    </row>
    <row r="250" spans="1:33">
      <c r="A250" s="613">
        <v>24525</v>
      </c>
      <c r="B250" s="613" t="s">
        <v>2155</v>
      </c>
      <c r="E250" s="616" t="s">
        <v>2254</v>
      </c>
      <c r="F250" s="616">
        <v>1</v>
      </c>
      <c r="G250" s="616" t="s">
        <v>2175</v>
      </c>
      <c r="H250" s="616">
        <v>1</v>
      </c>
      <c r="I250" s="616" t="s">
        <v>2176</v>
      </c>
      <c r="J250" s="616" t="s">
        <v>2188</v>
      </c>
      <c r="K250" s="616">
        <v>2</v>
      </c>
      <c r="L250" s="616" t="s">
        <v>2219</v>
      </c>
      <c r="M250" s="617" t="s">
        <v>2190</v>
      </c>
      <c r="N250" s="618">
        <v>11541</v>
      </c>
      <c r="O250" s="618">
        <v>287</v>
      </c>
      <c r="P250" s="618">
        <v>221</v>
      </c>
      <c r="Q250" s="618">
        <v>3598</v>
      </c>
      <c r="R250" s="618">
        <v>1204</v>
      </c>
      <c r="S250" s="621" t="s">
        <v>2260</v>
      </c>
      <c r="T250" s="618">
        <v>983</v>
      </c>
      <c r="U250" s="618">
        <v>379</v>
      </c>
      <c r="V250" s="618">
        <v>3462</v>
      </c>
      <c r="W250" s="618">
        <v>880</v>
      </c>
      <c r="X250" s="625">
        <f t="shared" si="31"/>
        <v>100</v>
      </c>
      <c r="Y250" s="625">
        <f t="shared" si="32"/>
        <v>2.4867862403604541</v>
      </c>
      <c r="Z250" s="625">
        <f t="shared" si="33"/>
        <v>1.9149120526817431</v>
      </c>
      <c r="AA250" s="625">
        <f t="shared" si="34"/>
        <v>31.175807988909103</v>
      </c>
      <c r="AB250" s="625">
        <f t="shared" si="35"/>
        <v>10.432371544926783</v>
      </c>
      <c r="AC250" s="625">
        <f t="shared" si="36"/>
        <v>0</v>
      </c>
      <c r="AD250" s="625">
        <f t="shared" si="37"/>
        <v>8.51745949224504</v>
      </c>
      <c r="AE250" s="625">
        <f t="shared" si="38"/>
        <v>3.2839441989428995</v>
      </c>
      <c r="AF250" s="625">
        <f t="shared" si="39"/>
        <v>29.997400571874188</v>
      </c>
      <c r="AG250" s="625">
        <f t="shared" si="40"/>
        <v>7.624989169049476</v>
      </c>
    </row>
    <row r="251" spans="1:33">
      <c r="A251" s="613">
        <v>24526</v>
      </c>
      <c r="B251" s="613" t="s">
        <v>2155</v>
      </c>
      <c r="E251" s="616" t="s">
        <v>2254</v>
      </c>
      <c r="F251" s="616">
        <v>1</v>
      </c>
      <c r="G251" s="616" t="s">
        <v>2175</v>
      </c>
      <c r="H251" s="616">
        <v>1</v>
      </c>
      <c r="I251" s="616" t="s">
        <v>2176</v>
      </c>
      <c r="J251" s="616" t="s">
        <v>2188</v>
      </c>
      <c r="K251" s="616">
        <v>3</v>
      </c>
      <c r="L251" s="616" t="s">
        <v>2220</v>
      </c>
      <c r="M251" s="617" t="s">
        <v>2190</v>
      </c>
      <c r="N251" s="621" t="s">
        <v>2260</v>
      </c>
      <c r="O251" s="621" t="s">
        <v>2260</v>
      </c>
      <c r="P251" s="621" t="s">
        <v>2260</v>
      </c>
      <c r="Q251" s="621" t="s">
        <v>2260</v>
      </c>
      <c r="R251" s="621" t="s">
        <v>2260</v>
      </c>
      <c r="S251" s="621" t="s">
        <v>2260</v>
      </c>
      <c r="T251" s="621" t="s">
        <v>2260</v>
      </c>
      <c r="U251" s="621" t="s">
        <v>2260</v>
      </c>
      <c r="V251" s="621" t="s">
        <v>2260</v>
      </c>
      <c r="W251" s="621" t="s">
        <v>2260</v>
      </c>
      <c r="X251" s="625" t="e">
        <f t="shared" si="31"/>
        <v>#DIV/0!</v>
      </c>
      <c r="Y251" s="625" t="e">
        <f t="shared" si="32"/>
        <v>#DIV/0!</v>
      </c>
      <c r="Z251" s="625" t="e">
        <f t="shared" si="33"/>
        <v>#DIV/0!</v>
      </c>
      <c r="AA251" s="625" t="e">
        <f t="shared" si="34"/>
        <v>#DIV/0!</v>
      </c>
      <c r="AB251" s="625" t="e">
        <f t="shared" si="35"/>
        <v>#DIV/0!</v>
      </c>
      <c r="AC251" s="625" t="e">
        <f t="shared" si="36"/>
        <v>#DIV/0!</v>
      </c>
      <c r="AD251" s="625" t="e">
        <f t="shared" si="37"/>
        <v>#DIV/0!</v>
      </c>
      <c r="AE251" s="625" t="e">
        <f t="shared" si="38"/>
        <v>#DIV/0!</v>
      </c>
      <c r="AF251" s="625" t="e">
        <f t="shared" si="39"/>
        <v>#DIV/0!</v>
      </c>
      <c r="AG251" s="625" t="e">
        <f t="shared" si="40"/>
        <v>#DIV/0!</v>
      </c>
    </row>
    <row r="252" spans="1:33">
      <c r="A252" s="613">
        <v>24527</v>
      </c>
      <c r="B252" s="613" t="s">
        <v>2155</v>
      </c>
      <c r="E252" s="616" t="s">
        <v>2254</v>
      </c>
      <c r="F252" s="616">
        <v>1</v>
      </c>
      <c r="G252" s="616" t="s">
        <v>2175</v>
      </c>
      <c r="H252" s="616">
        <v>1</v>
      </c>
      <c r="I252" s="616" t="s">
        <v>2176</v>
      </c>
      <c r="J252" s="616" t="s">
        <v>2188</v>
      </c>
      <c r="K252" s="616">
        <v>3</v>
      </c>
      <c r="L252" s="616" t="s">
        <v>2221</v>
      </c>
      <c r="M252" s="617" t="s">
        <v>2190</v>
      </c>
      <c r="N252" s="618">
        <v>7175</v>
      </c>
      <c r="O252" s="618">
        <v>155</v>
      </c>
      <c r="P252" s="618">
        <v>68</v>
      </c>
      <c r="Q252" s="618">
        <v>2245</v>
      </c>
      <c r="R252" s="618">
        <v>417</v>
      </c>
      <c r="S252" s="621" t="s">
        <v>2260</v>
      </c>
      <c r="T252" s="618">
        <v>433</v>
      </c>
      <c r="U252" s="618">
        <v>81</v>
      </c>
      <c r="V252" s="618">
        <v>2786</v>
      </c>
      <c r="W252" s="618">
        <v>462</v>
      </c>
      <c r="X252" s="625">
        <f t="shared" si="31"/>
        <v>100</v>
      </c>
      <c r="Y252" s="625">
        <f t="shared" si="32"/>
        <v>2.1602787456445993</v>
      </c>
      <c r="Z252" s="625">
        <f t="shared" si="33"/>
        <v>0.94773519163763065</v>
      </c>
      <c r="AA252" s="625">
        <f t="shared" si="34"/>
        <v>31.289198606271778</v>
      </c>
      <c r="AB252" s="625">
        <f t="shared" si="35"/>
        <v>5.8118466898954706</v>
      </c>
      <c r="AC252" s="625">
        <f t="shared" si="36"/>
        <v>0</v>
      </c>
      <c r="AD252" s="625">
        <f t="shared" si="37"/>
        <v>6.034843205574913</v>
      </c>
      <c r="AE252" s="625">
        <f t="shared" si="38"/>
        <v>1.1289198606271778</v>
      </c>
      <c r="AF252" s="625">
        <f t="shared" si="39"/>
        <v>38.829268292682926</v>
      </c>
      <c r="AG252" s="625">
        <f t="shared" si="40"/>
        <v>6.4390243902439028</v>
      </c>
    </row>
    <row r="253" spans="1:33">
      <c r="A253" s="613">
        <v>24528</v>
      </c>
      <c r="B253" s="613" t="s">
        <v>2155</v>
      </c>
      <c r="E253" s="616" t="s">
        <v>2254</v>
      </c>
      <c r="F253" s="616">
        <v>1</v>
      </c>
      <c r="G253" s="616" t="s">
        <v>2175</v>
      </c>
      <c r="H253" s="616">
        <v>1</v>
      </c>
      <c r="I253" s="616" t="s">
        <v>2176</v>
      </c>
      <c r="J253" s="616" t="s">
        <v>2188</v>
      </c>
      <c r="K253" s="616">
        <v>3</v>
      </c>
      <c r="L253" s="616" t="s">
        <v>2222</v>
      </c>
      <c r="M253" s="617" t="s">
        <v>2190</v>
      </c>
      <c r="N253" s="618">
        <v>1651</v>
      </c>
      <c r="O253" s="618">
        <v>32</v>
      </c>
      <c r="P253" s="618">
        <v>54</v>
      </c>
      <c r="Q253" s="618">
        <v>559</v>
      </c>
      <c r="R253" s="618">
        <v>389</v>
      </c>
      <c r="S253" s="621" t="s">
        <v>2260</v>
      </c>
      <c r="T253" s="618">
        <v>182</v>
      </c>
      <c r="U253" s="618">
        <v>87</v>
      </c>
      <c r="V253" s="618">
        <v>316</v>
      </c>
      <c r="W253" s="618">
        <v>33</v>
      </c>
      <c r="X253" s="625">
        <f t="shared" si="31"/>
        <v>100</v>
      </c>
      <c r="Y253" s="625">
        <f t="shared" si="32"/>
        <v>1.9382192610539066</v>
      </c>
      <c r="Z253" s="625">
        <f t="shared" si="33"/>
        <v>3.2707450030284675</v>
      </c>
      <c r="AA253" s="625">
        <f t="shared" si="34"/>
        <v>33.858267716535437</v>
      </c>
      <c r="AB253" s="625">
        <f t="shared" si="35"/>
        <v>23.561477892186552</v>
      </c>
      <c r="AC253" s="625">
        <f t="shared" si="36"/>
        <v>0</v>
      </c>
      <c r="AD253" s="625">
        <f t="shared" si="37"/>
        <v>11.023622047244094</v>
      </c>
      <c r="AE253" s="625">
        <f t="shared" si="38"/>
        <v>5.2695336159903086</v>
      </c>
      <c r="AF253" s="625">
        <f t="shared" si="39"/>
        <v>19.139915202907329</v>
      </c>
      <c r="AG253" s="625">
        <f t="shared" si="40"/>
        <v>1.9987886129618413</v>
      </c>
    </row>
    <row r="254" spans="1:33">
      <c r="A254" s="613">
        <v>24529</v>
      </c>
      <c r="B254" s="613" t="s">
        <v>2155</v>
      </c>
      <c r="E254" s="616" t="s">
        <v>2254</v>
      </c>
      <c r="F254" s="616">
        <v>1</v>
      </c>
      <c r="G254" s="616" t="s">
        <v>2175</v>
      </c>
      <c r="H254" s="616">
        <v>1</v>
      </c>
      <c r="I254" s="616" t="s">
        <v>2176</v>
      </c>
      <c r="J254" s="616" t="s">
        <v>2188</v>
      </c>
      <c r="K254" s="616">
        <v>3</v>
      </c>
      <c r="L254" s="616" t="s">
        <v>2223</v>
      </c>
      <c r="M254" s="617" t="s">
        <v>2190</v>
      </c>
      <c r="N254" s="618">
        <v>567</v>
      </c>
      <c r="O254" s="621" t="s">
        <v>2260</v>
      </c>
      <c r="P254" s="621" t="s">
        <v>2260</v>
      </c>
      <c r="Q254" s="618">
        <v>171</v>
      </c>
      <c r="R254" s="618">
        <v>113</v>
      </c>
      <c r="S254" s="621" t="s">
        <v>2260</v>
      </c>
      <c r="T254" s="621" t="s">
        <v>2260</v>
      </c>
      <c r="U254" s="618">
        <v>98</v>
      </c>
      <c r="V254" s="618">
        <v>136</v>
      </c>
      <c r="W254" s="618">
        <v>49</v>
      </c>
      <c r="X254" s="625">
        <f t="shared" si="31"/>
        <v>100</v>
      </c>
      <c r="Y254" s="625">
        <f t="shared" si="32"/>
        <v>0</v>
      </c>
      <c r="Z254" s="625">
        <f t="shared" si="33"/>
        <v>0</v>
      </c>
      <c r="AA254" s="625">
        <f t="shared" si="34"/>
        <v>30.158730158730158</v>
      </c>
      <c r="AB254" s="625">
        <f t="shared" si="35"/>
        <v>19.929453262786595</v>
      </c>
      <c r="AC254" s="625">
        <f t="shared" si="36"/>
        <v>0</v>
      </c>
      <c r="AD254" s="625">
        <f t="shared" si="37"/>
        <v>0</v>
      </c>
      <c r="AE254" s="625">
        <f t="shared" si="38"/>
        <v>17.283950617283949</v>
      </c>
      <c r="AF254" s="625">
        <f t="shared" si="39"/>
        <v>23.985890652557316</v>
      </c>
      <c r="AG254" s="625">
        <f t="shared" si="40"/>
        <v>8.6419753086419746</v>
      </c>
    </row>
    <row r="255" spans="1:33">
      <c r="A255" s="613">
        <v>24530</v>
      </c>
      <c r="B255" s="613" t="s">
        <v>2155</v>
      </c>
      <c r="E255" s="616" t="s">
        <v>2254</v>
      </c>
      <c r="F255" s="616">
        <v>1</v>
      </c>
      <c r="G255" s="616" t="s">
        <v>2175</v>
      </c>
      <c r="H255" s="616">
        <v>1</v>
      </c>
      <c r="I255" s="616" t="s">
        <v>2176</v>
      </c>
      <c r="J255" s="616" t="s">
        <v>2188</v>
      </c>
      <c r="K255" s="616">
        <v>3</v>
      </c>
      <c r="L255" s="616" t="s">
        <v>2224</v>
      </c>
      <c r="M255" s="617" t="s">
        <v>2190</v>
      </c>
      <c r="N255" s="618">
        <v>48</v>
      </c>
      <c r="O255" s="621" t="s">
        <v>2260</v>
      </c>
      <c r="P255" s="621" t="s">
        <v>2260</v>
      </c>
      <c r="Q255" s="618">
        <v>41</v>
      </c>
      <c r="R255" s="618">
        <v>5</v>
      </c>
      <c r="S255" s="621" t="s">
        <v>2260</v>
      </c>
      <c r="T255" s="621" t="s">
        <v>2260</v>
      </c>
      <c r="U255" s="618">
        <v>2</v>
      </c>
      <c r="V255" s="618">
        <v>0</v>
      </c>
      <c r="W255" s="621" t="s">
        <v>2260</v>
      </c>
      <c r="X255" s="625">
        <f t="shared" si="31"/>
        <v>100</v>
      </c>
      <c r="Y255" s="625">
        <f t="shared" si="32"/>
        <v>0</v>
      </c>
      <c r="Z255" s="625">
        <f t="shared" si="33"/>
        <v>0</v>
      </c>
      <c r="AA255" s="625">
        <f t="shared" si="34"/>
        <v>85.416666666666657</v>
      </c>
      <c r="AB255" s="625">
        <f t="shared" si="35"/>
        <v>10.416666666666668</v>
      </c>
      <c r="AC255" s="625">
        <f t="shared" si="36"/>
        <v>0</v>
      </c>
      <c r="AD255" s="625">
        <f t="shared" si="37"/>
        <v>0</v>
      </c>
      <c r="AE255" s="625">
        <f t="shared" si="38"/>
        <v>4.1666666666666661</v>
      </c>
      <c r="AF255" s="625">
        <f t="shared" si="39"/>
        <v>0</v>
      </c>
      <c r="AG255" s="625">
        <f t="shared" si="40"/>
        <v>0</v>
      </c>
    </row>
    <row r="256" spans="1:33">
      <c r="A256" s="613">
        <v>24531</v>
      </c>
      <c r="B256" s="613" t="s">
        <v>2155</v>
      </c>
      <c r="E256" s="616" t="s">
        <v>2254</v>
      </c>
      <c r="F256" s="616">
        <v>1</v>
      </c>
      <c r="G256" s="616" t="s">
        <v>2175</v>
      </c>
      <c r="H256" s="616">
        <v>1</v>
      </c>
      <c r="I256" s="616" t="s">
        <v>2176</v>
      </c>
      <c r="J256" s="616" t="s">
        <v>2188</v>
      </c>
      <c r="K256" s="616">
        <v>3</v>
      </c>
      <c r="L256" s="616" t="s">
        <v>2225</v>
      </c>
      <c r="M256" s="617" t="s">
        <v>2190</v>
      </c>
      <c r="N256" s="618">
        <v>984</v>
      </c>
      <c r="O256" s="618">
        <v>49</v>
      </c>
      <c r="P256" s="618">
        <v>99</v>
      </c>
      <c r="Q256" s="618">
        <v>256</v>
      </c>
      <c r="R256" s="618">
        <v>111</v>
      </c>
      <c r="S256" s="621" t="s">
        <v>2260</v>
      </c>
      <c r="T256" s="618">
        <v>295</v>
      </c>
      <c r="U256" s="618">
        <v>58</v>
      </c>
      <c r="V256" s="618">
        <v>109</v>
      </c>
      <c r="W256" s="618">
        <v>6</v>
      </c>
      <c r="X256" s="625">
        <f t="shared" si="31"/>
        <v>100</v>
      </c>
      <c r="Y256" s="625">
        <f t="shared" si="32"/>
        <v>4.9796747967479673</v>
      </c>
      <c r="Z256" s="625">
        <f t="shared" si="33"/>
        <v>10.060975609756099</v>
      </c>
      <c r="AA256" s="625">
        <f t="shared" si="34"/>
        <v>26.016260162601629</v>
      </c>
      <c r="AB256" s="625">
        <f t="shared" si="35"/>
        <v>11.280487804878049</v>
      </c>
      <c r="AC256" s="625">
        <f t="shared" si="36"/>
        <v>0</v>
      </c>
      <c r="AD256" s="625">
        <f t="shared" si="37"/>
        <v>29.979674796747968</v>
      </c>
      <c r="AE256" s="625">
        <f t="shared" si="38"/>
        <v>5.8943089430894311</v>
      </c>
      <c r="AF256" s="625">
        <f t="shared" si="39"/>
        <v>11.077235772357724</v>
      </c>
      <c r="AG256" s="625">
        <f t="shared" si="40"/>
        <v>0.6097560975609756</v>
      </c>
    </row>
    <row r="257" spans="1:33">
      <c r="A257" s="613">
        <v>24532</v>
      </c>
      <c r="B257" s="613" t="s">
        <v>2155</v>
      </c>
      <c r="E257" s="616" t="s">
        <v>2254</v>
      </c>
      <c r="F257" s="616">
        <v>1</v>
      </c>
      <c r="G257" s="616" t="s">
        <v>2175</v>
      </c>
      <c r="H257" s="616">
        <v>1</v>
      </c>
      <c r="I257" s="616" t="s">
        <v>2176</v>
      </c>
      <c r="J257" s="616" t="s">
        <v>2188</v>
      </c>
      <c r="K257" s="616">
        <v>3</v>
      </c>
      <c r="L257" s="616" t="s">
        <v>2226</v>
      </c>
      <c r="M257" s="617" t="s">
        <v>2190</v>
      </c>
      <c r="N257" s="618">
        <v>852</v>
      </c>
      <c r="O257" s="618">
        <v>8</v>
      </c>
      <c r="P257" s="621" t="s">
        <v>2260</v>
      </c>
      <c r="Q257" s="618">
        <v>281</v>
      </c>
      <c r="R257" s="618">
        <v>150</v>
      </c>
      <c r="S257" s="621" t="s">
        <v>2260</v>
      </c>
      <c r="T257" s="618">
        <v>54</v>
      </c>
      <c r="U257" s="618">
        <v>47</v>
      </c>
      <c r="V257" s="618">
        <v>115</v>
      </c>
      <c r="W257" s="618">
        <v>197</v>
      </c>
      <c r="X257" s="625">
        <f t="shared" si="31"/>
        <v>100</v>
      </c>
      <c r="Y257" s="625">
        <f t="shared" si="32"/>
        <v>0.93896713615023475</v>
      </c>
      <c r="Z257" s="625">
        <f t="shared" si="33"/>
        <v>0</v>
      </c>
      <c r="AA257" s="625">
        <f t="shared" si="34"/>
        <v>32.981220657276992</v>
      </c>
      <c r="AB257" s="625">
        <f t="shared" si="35"/>
        <v>17.6056338028169</v>
      </c>
      <c r="AC257" s="625">
        <f t="shared" si="36"/>
        <v>0</v>
      </c>
      <c r="AD257" s="625">
        <f t="shared" si="37"/>
        <v>6.3380281690140841</v>
      </c>
      <c r="AE257" s="625">
        <f t="shared" si="38"/>
        <v>5.516431924882629</v>
      </c>
      <c r="AF257" s="625">
        <f t="shared" si="39"/>
        <v>13.497652582159624</v>
      </c>
      <c r="AG257" s="625">
        <f t="shared" si="40"/>
        <v>23.122065727699532</v>
      </c>
    </row>
    <row r="258" spans="1:33">
      <c r="A258" s="613">
        <v>24533</v>
      </c>
      <c r="B258" s="613" t="s">
        <v>2155</v>
      </c>
      <c r="E258" s="616" t="s">
        <v>2254</v>
      </c>
      <c r="F258" s="616">
        <v>1</v>
      </c>
      <c r="G258" s="616" t="s">
        <v>2175</v>
      </c>
      <c r="H258" s="616">
        <v>1</v>
      </c>
      <c r="I258" s="616" t="s">
        <v>2176</v>
      </c>
      <c r="J258" s="616" t="s">
        <v>2188</v>
      </c>
      <c r="K258" s="616">
        <v>3</v>
      </c>
      <c r="L258" s="616" t="s">
        <v>2227</v>
      </c>
      <c r="M258" s="617" t="s">
        <v>2190</v>
      </c>
      <c r="N258" s="618">
        <v>264</v>
      </c>
      <c r="O258" s="618">
        <v>43</v>
      </c>
      <c r="P258" s="621" t="s">
        <v>2260</v>
      </c>
      <c r="Q258" s="618">
        <v>45</v>
      </c>
      <c r="R258" s="618">
        <v>17</v>
      </c>
      <c r="S258" s="621" t="s">
        <v>2260</v>
      </c>
      <c r="T258" s="618">
        <v>20</v>
      </c>
      <c r="U258" s="618">
        <v>6</v>
      </c>
      <c r="V258" s="621" t="s">
        <v>2260</v>
      </c>
      <c r="W258" s="618">
        <v>132</v>
      </c>
      <c r="X258" s="625">
        <f t="shared" si="31"/>
        <v>100</v>
      </c>
      <c r="Y258" s="625">
        <f t="shared" si="32"/>
        <v>16.287878787878789</v>
      </c>
      <c r="Z258" s="625">
        <f t="shared" si="33"/>
        <v>0</v>
      </c>
      <c r="AA258" s="625">
        <f t="shared" si="34"/>
        <v>17.045454545454543</v>
      </c>
      <c r="AB258" s="625">
        <f t="shared" si="35"/>
        <v>6.4393939393939394</v>
      </c>
      <c r="AC258" s="625">
        <f t="shared" si="36"/>
        <v>0</v>
      </c>
      <c r="AD258" s="625">
        <f t="shared" si="37"/>
        <v>7.5757575757575761</v>
      </c>
      <c r="AE258" s="625">
        <f t="shared" si="38"/>
        <v>2.2727272727272729</v>
      </c>
      <c r="AF258" s="625">
        <f t="shared" si="39"/>
        <v>0</v>
      </c>
      <c r="AG258" s="625">
        <f t="shared" si="40"/>
        <v>50</v>
      </c>
    </row>
    <row r="259" spans="1:33">
      <c r="A259" s="613">
        <v>24534</v>
      </c>
      <c r="B259" s="613" t="s">
        <v>2155</v>
      </c>
      <c r="E259" s="616" t="s">
        <v>2254</v>
      </c>
      <c r="F259" s="616">
        <v>1</v>
      </c>
      <c r="G259" s="616" t="s">
        <v>2175</v>
      </c>
      <c r="H259" s="616">
        <v>1</v>
      </c>
      <c r="I259" s="616" t="s">
        <v>2176</v>
      </c>
      <c r="J259" s="616" t="s">
        <v>2188</v>
      </c>
      <c r="K259" s="616">
        <v>2</v>
      </c>
      <c r="L259" s="616" t="s">
        <v>2228</v>
      </c>
      <c r="M259" s="617" t="s">
        <v>2190</v>
      </c>
      <c r="N259" s="618">
        <v>23591</v>
      </c>
      <c r="O259" s="618">
        <v>273</v>
      </c>
      <c r="P259" s="618">
        <v>679</v>
      </c>
      <c r="Q259" s="618">
        <v>1438</v>
      </c>
      <c r="R259" s="618">
        <v>543</v>
      </c>
      <c r="S259" s="618">
        <v>81</v>
      </c>
      <c r="T259" s="618">
        <v>88</v>
      </c>
      <c r="U259" s="618">
        <v>219</v>
      </c>
      <c r="V259" s="618">
        <v>799</v>
      </c>
      <c r="W259" s="618">
        <v>19322</v>
      </c>
      <c r="X259" s="625">
        <f t="shared" si="31"/>
        <v>100</v>
      </c>
      <c r="Y259" s="625">
        <f t="shared" si="32"/>
        <v>1.1572209741002926</v>
      </c>
      <c r="Z259" s="625">
        <f t="shared" si="33"/>
        <v>2.8782162689161122</v>
      </c>
      <c r="AA259" s="625">
        <f t="shared" si="34"/>
        <v>6.0955449111949473</v>
      </c>
      <c r="AB259" s="625">
        <f t="shared" si="35"/>
        <v>2.3017252341994832</v>
      </c>
      <c r="AC259" s="625">
        <f t="shared" si="36"/>
        <v>0.34335127802975712</v>
      </c>
      <c r="AD259" s="625">
        <f t="shared" si="37"/>
        <v>0.37302361069899537</v>
      </c>
      <c r="AE259" s="625">
        <f t="shared" si="38"/>
        <v>0.92832012208045445</v>
      </c>
      <c r="AF259" s="625">
        <f t="shared" si="39"/>
        <v>3.3868848289601967</v>
      </c>
      <c r="AG259" s="625">
        <f t="shared" si="40"/>
        <v>81.904115976431697</v>
      </c>
    </row>
    <row r="260" spans="1:33">
      <c r="A260" s="613">
        <v>24535</v>
      </c>
      <c r="B260" s="613" t="s">
        <v>2155</v>
      </c>
      <c r="E260" s="616" t="s">
        <v>2254</v>
      </c>
      <c r="F260" s="616">
        <v>1</v>
      </c>
      <c r="G260" s="616" t="s">
        <v>2175</v>
      </c>
      <c r="H260" s="616">
        <v>1</v>
      </c>
      <c r="I260" s="616" t="s">
        <v>2176</v>
      </c>
      <c r="J260" s="616" t="s">
        <v>2188</v>
      </c>
      <c r="K260" s="616">
        <v>3</v>
      </c>
      <c r="L260" s="616" t="s">
        <v>2229</v>
      </c>
      <c r="M260" s="617" t="s">
        <v>2190</v>
      </c>
      <c r="N260" s="618">
        <v>2610</v>
      </c>
      <c r="O260" s="618">
        <v>79</v>
      </c>
      <c r="P260" s="618">
        <v>87</v>
      </c>
      <c r="Q260" s="618">
        <v>661</v>
      </c>
      <c r="R260" s="618">
        <v>217</v>
      </c>
      <c r="S260" s="618">
        <v>48</v>
      </c>
      <c r="T260" s="621" t="s">
        <v>2260</v>
      </c>
      <c r="U260" s="618">
        <v>45</v>
      </c>
      <c r="V260" s="618">
        <v>326</v>
      </c>
      <c r="W260" s="618">
        <v>1147</v>
      </c>
      <c r="X260" s="625">
        <f t="shared" si="31"/>
        <v>100</v>
      </c>
      <c r="Y260" s="625">
        <f t="shared" si="32"/>
        <v>3.0268199233716477</v>
      </c>
      <c r="Z260" s="625">
        <f t="shared" si="33"/>
        <v>3.3333333333333335</v>
      </c>
      <c r="AA260" s="625">
        <f t="shared" si="34"/>
        <v>25.325670498084289</v>
      </c>
      <c r="AB260" s="625">
        <f t="shared" si="35"/>
        <v>8.314176245210728</v>
      </c>
      <c r="AC260" s="625">
        <f t="shared" si="36"/>
        <v>1.8390804597701149</v>
      </c>
      <c r="AD260" s="625">
        <f t="shared" si="37"/>
        <v>0</v>
      </c>
      <c r="AE260" s="625">
        <f t="shared" si="38"/>
        <v>1.7241379310344827</v>
      </c>
      <c r="AF260" s="625">
        <f t="shared" si="39"/>
        <v>12.490421455938696</v>
      </c>
      <c r="AG260" s="625">
        <f t="shared" si="40"/>
        <v>43.946360153256705</v>
      </c>
    </row>
    <row r="261" spans="1:33">
      <c r="A261" s="613">
        <v>24536</v>
      </c>
      <c r="B261" s="613" t="s">
        <v>2155</v>
      </c>
      <c r="E261" s="616" t="s">
        <v>2254</v>
      </c>
      <c r="F261" s="616">
        <v>1</v>
      </c>
      <c r="G261" s="616" t="s">
        <v>2175</v>
      </c>
      <c r="H261" s="616">
        <v>1</v>
      </c>
      <c r="I261" s="616" t="s">
        <v>2176</v>
      </c>
      <c r="J261" s="616" t="s">
        <v>2188</v>
      </c>
      <c r="K261" s="616">
        <v>3</v>
      </c>
      <c r="L261" s="616" t="s">
        <v>2230</v>
      </c>
      <c r="M261" s="617" t="s">
        <v>2190</v>
      </c>
      <c r="N261" s="618">
        <v>1355</v>
      </c>
      <c r="O261" s="618">
        <v>58</v>
      </c>
      <c r="P261" s="618">
        <v>547</v>
      </c>
      <c r="Q261" s="618">
        <v>341</v>
      </c>
      <c r="R261" s="618">
        <v>5</v>
      </c>
      <c r="S261" s="618">
        <v>24</v>
      </c>
      <c r="T261" s="618">
        <v>88</v>
      </c>
      <c r="U261" s="618">
        <v>42</v>
      </c>
      <c r="V261" s="618">
        <v>31</v>
      </c>
      <c r="W261" s="618">
        <v>95</v>
      </c>
      <c r="X261" s="625">
        <f t="shared" si="31"/>
        <v>100</v>
      </c>
      <c r="Y261" s="625">
        <f t="shared" si="32"/>
        <v>4.2804428044280449</v>
      </c>
      <c r="Z261" s="625">
        <f t="shared" si="33"/>
        <v>40.369003690036905</v>
      </c>
      <c r="AA261" s="625">
        <f t="shared" si="34"/>
        <v>25.166051660516604</v>
      </c>
      <c r="AB261" s="625">
        <f t="shared" si="35"/>
        <v>0.36900369003690037</v>
      </c>
      <c r="AC261" s="625">
        <f t="shared" si="36"/>
        <v>1.7712177121771218</v>
      </c>
      <c r="AD261" s="625">
        <f t="shared" si="37"/>
        <v>6.4944649446494456</v>
      </c>
      <c r="AE261" s="625">
        <f t="shared" si="38"/>
        <v>3.0996309963099633</v>
      </c>
      <c r="AF261" s="625">
        <f t="shared" si="39"/>
        <v>2.2878228782287824</v>
      </c>
      <c r="AG261" s="625">
        <f t="shared" si="40"/>
        <v>7.0110701107011062</v>
      </c>
    </row>
    <row r="262" spans="1:33">
      <c r="A262" s="613">
        <v>24537</v>
      </c>
      <c r="B262" s="613" t="s">
        <v>2155</v>
      </c>
      <c r="E262" s="616" t="s">
        <v>2254</v>
      </c>
      <c r="F262" s="616">
        <v>1</v>
      </c>
      <c r="G262" s="616" t="s">
        <v>2175</v>
      </c>
      <c r="H262" s="616">
        <v>1</v>
      </c>
      <c r="I262" s="616" t="s">
        <v>2176</v>
      </c>
      <c r="J262" s="616" t="s">
        <v>2188</v>
      </c>
      <c r="K262" s="616">
        <v>3</v>
      </c>
      <c r="L262" s="616" t="s">
        <v>2231</v>
      </c>
      <c r="M262" s="617" t="s">
        <v>2190</v>
      </c>
      <c r="N262" s="618">
        <v>1545</v>
      </c>
      <c r="O262" s="618">
        <v>136</v>
      </c>
      <c r="P262" s="618">
        <v>45</v>
      </c>
      <c r="Q262" s="618">
        <v>177</v>
      </c>
      <c r="R262" s="618">
        <v>308</v>
      </c>
      <c r="S262" s="618">
        <v>9</v>
      </c>
      <c r="T262" s="621" t="s">
        <v>2260</v>
      </c>
      <c r="U262" s="618">
        <v>132</v>
      </c>
      <c r="V262" s="618">
        <v>442</v>
      </c>
      <c r="W262" s="618">
        <v>271</v>
      </c>
      <c r="X262" s="625">
        <f t="shared" si="31"/>
        <v>100</v>
      </c>
      <c r="Y262" s="625">
        <f t="shared" si="32"/>
        <v>8.8025889967637543</v>
      </c>
      <c r="Z262" s="625">
        <f t="shared" si="33"/>
        <v>2.912621359223301</v>
      </c>
      <c r="AA262" s="625">
        <f t="shared" si="34"/>
        <v>11.456310679611651</v>
      </c>
      <c r="AB262" s="625">
        <f t="shared" si="35"/>
        <v>19.935275080906148</v>
      </c>
      <c r="AC262" s="625">
        <f t="shared" si="36"/>
        <v>0.58252427184466016</v>
      </c>
      <c r="AD262" s="625">
        <f t="shared" si="37"/>
        <v>0</v>
      </c>
      <c r="AE262" s="625">
        <f t="shared" si="38"/>
        <v>8.5436893203883493</v>
      </c>
      <c r="AF262" s="625">
        <f t="shared" si="39"/>
        <v>28.608414239482201</v>
      </c>
      <c r="AG262" s="625">
        <f t="shared" si="40"/>
        <v>17.540453074433657</v>
      </c>
    </row>
    <row r="263" spans="1:33">
      <c r="A263" s="613">
        <v>24538</v>
      </c>
      <c r="B263" s="613" t="s">
        <v>2155</v>
      </c>
      <c r="E263" s="616" t="s">
        <v>2254</v>
      </c>
      <c r="F263" s="616">
        <v>1</v>
      </c>
      <c r="G263" s="616" t="s">
        <v>2175</v>
      </c>
      <c r="H263" s="616">
        <v>1</v>
      </c>
      <c r="I263" s="616" t="s">
        <v>2176</v>
      </c>
      <c r="J263" s="616" t="s">
        <v>2188</v>
      </c>
      <c r="K263" s="616">
        <v>3</v>
      </c>
      <c r="L263" s="616" t="s">
        <v>2232</v>
      </c>
      <c r="M263" s="617" t="s">
        <v>2190</v>
      </c>
      <c r="N263" s="618">
        <v>18081</v>
      </c>
      <c r="O263" s="621" t="s">
        <v>2260</v>
      </c>
      <c r="P263" s="621" t="s">
        <v>2260</v>
      </c>
      <c r="Q263" s="618">
        <v>259</v>
      </c>
      <c r="R263" s="618">
        <v>13</v>
      </c>
      <c r="S263" s="621" t="s">
        <v>2260</v>
      </c>
      <c r="T263" s="621" t="s">
        <v>2260</v>
      </c>
      <c r="U263" s="621" t="s">
        <v>2260</v>
      </c>
      <c r="V263" s="621" t="s">
        <v>2260</v>
      </c>
      <c r="W263" s="618">
        <v>17809</v>
      </c>
      <c r="X263" s="625">
        <f t="shared" si="31"/>
        <v>100</v>
      </c>
      <c r="Y263" s="625">
        <f t="shared" si="32"/>
        <v>0</v>
      </c>
      <c r="Z263" s="625">
        <f t="shared" si="33"/>
        <v>0</v>
      </c>
      <c r="AA263" s="625">
        <f t="shared" si="34"/>
        <v>1.4324428958575302</v>
      </c>
      <c r="AB263" s="625">
        <f t="shared" si="35"/>
        <v>7.1898678170455171E-2</v>
      </c>
      <c r="AC263" s="625">
        <f t="shared" si="36"/>
        <v>0</v>
      </c>
      <c r="AD263" s="625">
        <f t="shared" si="37"/>
        <v>0</v>
      </c>
      <c r="AE263" s="625">
        <f t="shared" si="38"/>
        <v>0</v>
      </c>
      <c r="AF263" s="625">
        <f t="shared" si="39"/>
        <v>0</v>
      </c>
      <c r="AG263" s="625">
        <f t="shared" si="40"/>
        <v>98.49565842597201</v>
      </c>
    </row>
    <row r="264" spans="1:33">
      <c r="A264" s="613">
        <v>24539</v>
      </c>
      <c r="B264" s="613" t="s">
        <v>2155</v>
      </c>
      <c r="E264" s="616" t="s">
        <v>2254</v>
      </c>
      <c r="F264" s="616">
        <v>1</v>
      </c>
      <c r="G264" s="616" t="s">
        <v>2175</v>
      </c>
      <c r="H264" s="616">
        <v>1</v>
      </c>
      <c r="I264" s="616" t="s">
        <v>2176</v>
      </c>
      <c r="J264" s="616" t="s">
        <v>2188</v>
      </c>
      <c r="K264" s="616">
        <v>2</v>
      </c>
      <c r="L264" s="616" t="s">
        <v>2233</v>
      </c>
      <c r="M264" s="617" t="s">
        <v>2190</v>
      </c>
      <c r="N264" s="618">
        <v>27746</v>
      </c>
      <c r="O264" s="618">
        <v>112</v>
      </c>
      <c r="P264" s="618">
        <v>24</v>
      </c>
      <c r="Q264" s="618">
        <v>1331</v>
      </c>
      <c r="R264" s="618">
        <v>34</v>
      </c>
      <c r="S264" s="618">
        <v>51</v>
      </c>
      <c r="T264" s="618">
        <v>85</v>
      </c>
      <c r="U264" s="618">
        <v>71</v>
      </c>
      <c r="V264" s="618">
        <v>103</v>
      </c>
      <c r="W264" s="618">
        <v>10373</v>
      </c>
      <c r="X264" s="625">
        <f t="shared" si="31"/>
        <v>100</v>
      </c>
      <c r="Y264" s="625">
        <f t="shared" si="32"/>
        <v>0.40366178908671518</v>
      </c>
      <c r="Z264" s="625">
        <f t="shared" si="33"/>
        <v>8.6498954804296119E-2</v>
      </c>
      <c r="AA264" s="625">
        <f t="shared" si="34"/>
        <v>4.7970878685215883</v>
      </c>
      <c r="AB264" s="625">
        <f t="shared" si="35"/>
        <v>0.12254018597275282</v>
      </c>
      <c r="AC264" s="625">
        <f t="shared" si="36"/>
        <v>0.18381027895912924</v>
      </c>
      <c r="AD264" s="625">
        <f t="shared" si="37"/>
        <v>0.30635046493188206</v>
      </c>
      <c r="AE264" s="625">
        <f t="shared" si="38"/>
        <v>0.25589274129604267</v>
      </c>
      <c r="AF264" s="625">
        <f t="shared" si="39"/>
        <v>0.37122468103510414</v>
      </c>
      <c r="AG264" s="625">
        <f t="shared" si="40"/>
        <v>37.385569091040146</v>
      </c>
    </row>
    <row r="265" spans="1:33">
      <c r="A265" s="613">
        <v>24540</v>
      </c>
      <c r="B265" s="613" t="s">
        <v>2155</v>
      </c>
      <c r="E265" s="616" t="s">
        <v>2254</v>
      </c>
      <c r="F265" s="616">
        <v>1</v>
      </c>
      <c r="G265" s="616" t="s">
        <v>2175</v>
      </c>
      <c r="H265" s="616">
        <v>1</v>
      </c>
      <c r="I265" s="616" t="s">
        <v>2176</v>
      </c>
      <c r="J265" s="616" t="s">
        <v>2188</v>
      </c>
      <c r="K265" s="616">
        <v>3</v>
      </c>
      <c r="L265" s="616" t="s">
        <v>2234</v>
      </c>
      <c r="M265" s="617" t="s">
        <v>2190</v>
      </c>
      <c r="N265" s="618">
        <v>4994</v>
      </c>
      <c r="O265" s="621" t="s">
        <v>2260</v>
      </c>
      <c r="P265" s="618">
        <v>4</v>
      </c>
      <c r="Q265" s="618">
        <v>39</v>
      </c>
      <c r="R265" s="621" t="s">
        <v>2260</v>
      </c>
      <c r="S265" s="618">
        <v>1</v>
      </c>
      <c r="T265" s="618">
        <v>2</v>
      </c>
      <c r="U265" s="621" t="s">
        <v>2260</v>
      </c>
      <c r="V265" s="618">
        <v>22</v>
      </c>
      <c r="W265" s="618">
        <v>4659</v>
      </c>
      <c r="X265" s="625">
        <f t="shared" si="31"/>
        <v>100</v>
      </c>
      <c r="Y265" s="625">
        <f t="shared" si="32"/>
        <v>0</v>
      </c>
      <c r="Z265" s="625">
        <f t="shared" si="33"/>
        <v>8.009611533840609E-2</v>
      </c>
      <c r="AA265" s="625">
        <f t="shared" si="34"/>
        <v>0.78093712454945929</v>
      </c>
      <c r="AB265" s="625">
        <f t="shared" si="35"/>
        <v>0</v>
      </c>
      <c r="AC265" s="625">
        <f t="shared" si="36"/>
        <v>2.0024028834601523E-2</v>
      </c>
      <c r="AD265" s="625">
        <f t="shared" si="37"/>
        <v>4.0048057669203045E-2</v>
      </c>
      <c r="AE265" s="625">
        <f t="shared" si="38"/>
        <v>0</v>
      </c>
      <c r="AF265" s="625">
        <f t="shared" si="39"/>
        <v>0.44052863436123352</v>
      </c>
      <c r="AG265" s="625">
        <f t="shared" si="40"/>
        <v>93.291950340408491</v>
      </c>
    </row>
    <row r="266" spans="1:33">
      <c r="A266" s="613">
        <v>24541</v>
      </c>
      <c r="B266" s="613" t="s">
        <v>2155</v>
      </c>
      <c r="E266" s="616" t="s">
        <v>2254</v>
      </c>
      <c r="F266" s="616">
        <v>1</v>
      </c>
      <c r="G266" s="616" t="s">
        <v>2175</v>
      </c>
      <c r="H266" s="616">
        <v>1</v>
      </c>
      <c r="I266" s="616" t="s">
        <v>2176</v>
      </c>
      <c r="J266" s="616" t="s">
        <v>2188</v>
      </c>
      <c r="K266" s="616">
        <v>3</v>
      </c>
      <c r="L266" s="616" t="s">
        <v>2235</v>
      </c>
      <c r="M266" s="617" t="s">
        <v>2190</v>
      </c>
      <c r="N266" s="618">
        <v>9824</v>
      </c>
      <c r="O266" s="621" t="s">
        <v>2260</v>
      </c>
      <c r="P266" s="621" t="s">
        <v>2260</v>
      </c>
      <c r="Q266" s="618">
        <v>1226</v>
      </c>
      <c r="R266" s="618">
        <v>6</v>
      </c>
      <c r="S266" s="621" t="s">
        <v>2260</v>
      </c>
      <c r="T266" s="621" t="s">
        <v>2260</v>
      </c>
      <c r="U266" s="621" t="s">
        <v>2260</v>
      </c>
      <c r="V266" s="618">
        <v>42</v>
      </c>
      <c r="W266" s="618">
        <v>2621</v>
      </c>
      <c r="X266" s="625">
        <f t="shared" si="31"/>
        <v>100</v>
      </c>
      <c r="Y266" s="625">
        <f t="shared" si="32"/>
        <v>0</v>
      </c>
      <c r="Z266" s="625">
        <f t="shared" si="33"/>
        <v>0</v>
      </c>
      <c r="AA266" s="625">
        <f t="shared" si="34"/>
        <v>12.479641693811075</v>
      </c>
      <c r="AB266" s="625">
        <f t="shared" si="35"/>
        <v>6.1074918566775237E-2</v>
      </c>
      <c r="AC266" s="625">
        <f t="shared" si="36"/>
        <v>0</v>
      </c>
      <c r="AD266" s="625">
        <f t="shared" si="37"/>
        <v>0</v>
      </c>
      <c r="AE266" s="625">
        <f t="shared" si="38"/>
        <v>0</v>
      </c>
      <c r="AF266" s="625">
        <f t="shared" si="39"/>
        <v>0.42752442996742673</v>
      </c>
      <c r="AG266" s="625">
        <f t="shared" si="40"/>
        <v>26.679560260586321</v>
      </c>
    </row>
    <row r="267" spans="1:33">
      <c r="A267" s="613">
        <v>24542</v>
      </c>
      <c r="B267" s="613" t="s">
        <v>2155</v>
      </c>
      <c r="E267" s="616" t="s">
        <v>2254</v>
      </c>
      <c r="F267" s="616">
        <v>1</v>
      </c>
      <c r="G267" s="616" t="s">
        <v>2175</v>
      </c>
      <c r="H267" s="616">
        <v>1</v>
      </c>
      <c r="I267" s="616" t="s">
        <v>2176</v>
      </c>
      <c r="J267" s="616" t="s">
        <v>2188</v>
      </c>
      <c r="K267" s="616">
        <v>3</v>
      </c>
      <c r="L267" s="616" t="s">
        <v>2236</v>
      </c>
      <c r="M267" s="617" t="s">
        <v>2190</v>
      </c>
      <c r="N267" s="618">
        <v>12927</v>
      </c>
      <c r="O267" s="618">
        <v>112</v>
      </c>
      <c r="P267" s="618">
        <v>20</v>
      </c>
      <c r="Q267" s="618">
        <v>66</v>
      </c>
      <c r="R267" s="618">
        <v>28</v>
      </c>
      <c r="S267" s="618">
        <v>49</v>
      </c>
      <c r="T267" s="618">
        <v>82</v>
      </c>
      <c r="U267" s="618">
        <v>71</v>
      </c>
      <c r="V267" s="618">
        <v>39</v>
      </c>
      <c r="W267" s="618">
        <v>3093</v>
      </c>
      <c r="X267" s="625">
        <f t="shared" ref="X267:X330" si="41">N267/$N267*100</f>
        <v>100</v>
      </c>
      <c r="Y267" s="625">
        <f t="shared" ref="Y267:Y330" si="42">O267/$N267*100</f>
        <v>0.86640365127253027</v>
      </c>
      <c r="Z267" s="625">
        <f t="shared" ref="Z267:Z330" si="43">P267/$N267*100</f>
        <v>0.15471493772723757</v>
      </c>
      <c r="AA267" s="625">
        <f t="shared" ref="AA267:AA330" si="44">Q267/$N267*100</f>
        <v>0.51055929449988391</v>
      </c>
      <c r="AB267" s="625">
        <f t="shared" ref="AB267:AB330" si="45">R267/$N267*100</f>
        <v>0.21660091281813257</v>
      </c>
      <c r="AC267" s="625">
        <f t="shared" ref="AC267:AC330" si="46">S267/$N267*100</f>
        <v>0.37905159743173206</v>
      </c>
      <c r="AD267" s="625">
        <f t="shared" ref="AD267:AD330" si="47">T267/$N267*100</f>
        <v>0.63433124468167401</v>
      </c>
      <c r="AE267" s="625">
        <f t="shared" ref="AE267:AE330" si="48">U267/$N267*100</f>
        <v>0.54923802893169338</v>
      </c>
      <c r="AF267" s="625">
        <f t="shared" ref="AF267:AF330" si="49">V267/$N267*100</f>
        <v>0.30169412856811323</v>
      </c>
      <c r="AG267" s="625">
        <f t="shared" ref="AG267:AG330" si="50">W267/$N267*100</f>
        <v>23.926665119517292</v>
      </c>
    </row>
    <row r="268" spans="1:33">
      <c r="A268" s="613">
        <v>24543</v>
      </c>
      <c r="B268" s="613" t="s">
        <v>2155</v>
      </c>
      <c r="E268" s="616" t="s">
        <v>2254</v>
      </c>
      <c r="F268" s="616">
        <v>1</v>
      </c>
      <c r="G268" s="616" t="s">
        <v>2175</v>
      </c>
      <c r="H268" s="616">
        <v>1</v>
      </c>
      <c r="I268" s="616" t="s">
        <v>2176</v>
      </c>
      <c r="J268" s="616" t="s">
        <v>2188</v>
      </c>
      <c r="K268" s="616">
        <v>2</v>
      </c>
      <c r="L268" s="616" t="s">
        <v>2237</v>
      </c>
      <c r="M268" s="617" t="s">
        <v>2190</v>
      </c>
      <c r="N268" s="618">
        <v>6516</v>
      </c>
      <c r="O268" s="621" t="s">
        <v>2260</v>
      </c>
      <c r="P268" s="621" t="s">
        <v>2260</v>
      </c>
      <c r="Q268" s="618">
        <v>1</v>
      </c>
      <c r="R268" s="618">
        <v>22</v>
      </c>
      <c r="S268" s="621" t="s">
        <v>2260</v>
      </c>
      <c r="T268" s="621" t="s">
        <v>2260</v>
      </c>
      <c r="U268" s="621" t="s">
        <v>2260</v>
      </c>
      <c r="V268" s="621" t="s">
        <v>2260</v>
      </c>
      <c r="W268" s="618">
        <v>586</v>
      </c>
      <c r="X268" s="625">
        <f t="shared" si="41"/>
        <v>100</v>
      </c>
      <c r="Y268" s="625">
        <f t="shared" si="42"/>
        <v>0</v>
      </c>
      <c r="Z268" s="625">
        <f t="shared" si="43"/>
        <v>0</v>
      </c>
      <c r="AA268" s="625">
        <f t="shared" si="44"/>
        <v>1.534683855125844E-2</v>
      </c>
      <c r="AB268" s="625">
        <f t="shared" si="45"/>
        <v>0.33763044812768572</v>
      </c>
      <c r="AC268" s="625">
        <f t="shared" si="46"/>
        <v>0</v>
      </c>
      <c r="AD268" s="625">
        <f t="shared" si="47"/>
        <v>0</v>
      </c>
      <c r="AE268" s="625">
        <f t="shared" si="48"/>
        <v>0</v>
      </c>
      <c r="AF268" s="625">
        <f t="shared" si="49"/>
        <v>0</v>
      </c>
      <c r="AG268" s="625">
        <f t="shared" si="50"/>
        <v>8.9932473910374462</v>
      </c>
    </row>
    <row r="269" spans="1:33">
      <c r="A269" s="613">
        <v>24544</v>
      </c>
      <c r="B269" s="613" t="s">
        <v>2155</v>
      </c>
      <c r="E269" s="616" t="s">
        <v>2254</v>
      </c>
      <c r="F269" s="616">
        <v>1</v>
      </c>
      <c r="G269" s="616" t="s">
        <v>2175</v>
      </c>
      <c r="H269" s="616">
        <v>1</v>
      </c>
      <c r="I269" s="616" t="s">
        <v>2176</v>
      </c>
      <c r="J269" s="616" t="s">
        <v>2188</v>
      </c>
      <c r="K269" s="616">
        <v>3</v>
      </c>
      <c r="L269" s="616" t="s">
        <v>2238</v>
      </c>
      <c r="M269" s="617" t="s">
        <v>2190</v>
      </c>
      <c r="N269" s="618">
        <v>4629</v>
      </c>
      <c r="O269" s="621" t="s">
        <v>2260</v>
      </c>
      <c r="P269" s="621" t="s">
        <v>2260</v>
      </c>
      <c r="Q269" s="621" t="s">
        <v>2260</v>
      </c>
      <c r="R269" s="621" t="s">
        <v>2260</v>
      </c>
      <c r="S269" s="621" t="s">
        <v>2260</v>
      </c>
      <c r="T269" s="621" t="s">
        <v>2260</v>
      </c>
      <c r="U269" s="621" t="s">
        <v>2260</v>
      </c>
      <c r="V269" s="621" t="s">
        <v>2260</v>
      </c>
      <c r="W269" s="618">
        <v>265</v>
      </c>
      <c r="X269" s="625">
        <f t="shared" si="41"/>
        <v>100</v>
      </c>
      <c r="Y269" s="625">
        <f t="shared" si="42"/>
        <v>0</v>
      </c>
      <c r="Z269" s="625">
        <f t="shared" si="43"/>
        <v>0</v>
      </c>
      <c r="AA269" s="625">
        <f t="shared" si="44"/>
        <v>0</v>
      </c>
      <c r="AB269" s="625">
        <f t="shared" si="45"/>
        <v>0</v>
      </c>
      <c r="AC269" s="625">
        <f t="shared" si="46"/>
        <v>0</v>
      </c>
      <c r="AD269" s="625">
        <f t="shared" si="47"/>
        <v>0</v>
      </c>
      <c r="AE269" s="625">
        <f t="shared" si="48"/>
        <v>0</v>
      </c>
      <c r="AF269" s="625">
        <f t="shared" si="49"/>
        <v>0</v>
      </c>
      <c r="AG269" s="625">
        <f t="shared" si="50"/>
        <v>5.7247785698855047</v>
      </c>
    </row>
    <row r="270" spans="1:33">
      <c r="A270" s="613">
        <v>24545</v>
      </c>
      <c r="B270" s="613" t="s">
        <v>2155</v>
      </c>
      <c r="E270" s="616" t="s">
        <v>2254</v>
      </c>
      <c r="F270" s="616">
        <v>1</v>
      </c>
      <c r="G270" s="616" t="s">
        <v>2175</v>
      </c>
      <c r="H270" s="616">
        <v>1</v>
      </c>
      <c r="I270" s="616" t="s">
        <v>2176</v>
      </c>
      <c r="J270" s="616" t="s">
        <v>2188</v>
      </c>
      <c r="K270" s="616">
        <v>3</v>
      </c>
      <c r="L270" s="616" t="s">
        <v>2239</v>
      </c>
      <c r="M270" s="617" t="s">
        <v>2190</v>
      </c>
      <c r="N270" s="618">
        <v>24</v>
      </c>
      <c r="O270" s="621" t="s">
        <v>2260</v>
      </c>
      <c r="P270" s="621" t="s">
        <v>2260</v>
      </c>
      <c r="Q270" s="618">
        <v>1</v>
      </c>
      <c r="R270" s="618">
        <v>22</v>
      </c>
      <c r="S270" s="621" t="s">
        <v>2260</v>
      </c>
      <c r="T270" s="621" t="s">
        <v>2260</v>
      </c>
      <c r="U270" s="621" t="s">
        <v>2260</v>
      </c>
      <c r="V270" s="621" t="s">
        <v>2260</v>
      </c>
      <c r="W270" s="621" t="s">
        <v>2260</v>
      </c>
      <c r="X270" s="625">
        <f t="shared" si="41"/>
        <v>100</v>
      </c>
      <c r="Y270" s="625">
        <f t="shared" si="42"/>
        <v>0</v>
      </c>
      <c r="Z270" s="625">
        <f t="shared" si="43"/>
        <v>0</v>
      </c>
      <c r="AA270" s="625">
        <f t="shared" si="44"/>
        <v>4.1666666666666661</v>
      </c>
      <c r="AB270" s="625">
        <f t="shared" si="45"/>
        <v>91.666666666666657</v>
      </c>
      <c r="AC270" s="625">
        <f t="shared" si="46"/>
        <v>0</v>
      </c>
      <c r="AD270" s="625">
        <f t="shared" si="47"/>
        <v>0</v>
      </c>
      <c r="AE270" s="625">
        <f t="shared" si="48"/>
        <v>0</v>
      </c>
      <c r="AF270" s="625">
        <f t="shared" si="49"/>
        <v>0</v>
      </c>
      <c r="AG270" s="625">
        <f t="shared" si="50"/>
        <v>0</v>
      </c>
    </row>
    <row r="271" spans="1:33">
      <c r="A271" s="613">
        <v>24546</v>
      </c>
      <c r="B271" s="613" t="s">
        <v>2155</v>
      </c>
      <c r="E271" s="616" t="s">
        <v>2254</v>
      </c>
      <c r="F271" s="616">
        <v>1</v>
      </c>
      <c r="G271" s="616" t="s">
        <v>2175</v>
      </c>
      <c r="H271" s="616">
        <v>1</v>
      </c>
      <c r="I271" s="616" t="s">
        <v>2176</v>
      </c>
      <c r="J271" s="616" t="s">
        <v>2188</v>
      </c>
      <c r="K271" s="616">
        <v>3</v>
      </c>
      <c r="L271" s="616" t="s">
        <v>2240</v>
      </c>
      <c r="M271" s="617" t="s">
        <v>2190</v>
      </c>
      <c r="N271" s="618">
        <v>1863</v>
      </c>
      <c r="O271" s="621" t="s">
        <v>2260</v>
      </c>
      <c r="P271" s="621" t="s">
        <v>2260</v>
      </c>
      <c r="Q271" s="621" t="s">
        <v>2260</v>
      </c>
      <c r="R271" s="621" t="s">
        <v>2260</v>
      </c>
      <c r="S271" s="621" t="s">
        <v>2260</v>
      </c>
      <c r="T271" s="621" t="s">
        <v>2260</v>
      </c>
      <c r="U271" s="621" t="s">
        <v>2260</v>
      </c>
      <c r="V271" s="621" t="s">
        <v>2260</v>
      </c>
      <c r="W271" s="618">
        <v>321</v>
      </c>
      <c r="X271" s="625">
        <f t="shared" si="41"/>
        <v>100</v>
      </c>
      <c r="Y271" s="625">
        <f t="shared" si="42"/>
        <v>0</v>
      </c>
      <c r="Z271" s="625">
        <f t="shared" si="43"/>
        <v>0</v>
      </c>
      <c r="AA271" s="625">
        <f t="shared" si="44"/>
        <v>0</v>
      </c>
      <c r="AB271" s="625">
        <f t="shared" si="45"/>
        <v>0</v>
      </c>
      <c r="AC271" s="625">
        <f t="shared" si="46"/>
        <v>0</v>
      </c>
      <c r="AD271" s="625">
        <f t="shared" si="47"/>
        <v>0</v>
      </c>
      <c r="AE271" s="625">
        <f t="shared" si="48"/>
        <v>0</v>
      </c>
      <c r="AF271" s="625">
        <f t="shared" si="49"/>
        <v>0</v>
      </c>
      <c r="AG271" s="625">
        <f t="shared" si="50"/>
        <v>17.230273752012881</v>
      </c>
    </row>
    <row r="272" spans="1:33">
      <c r="A272" s="613">
        <v>24547</v>
      </c>
      <c r="B272" s="613" t="s">
        <v>2155</v>
      </c>
      <c r="E272" s="616" t="s">
        <v>2254</v>
      </c>
      <c r="F272" s="616">
        <v>1</v>
      </c>
      <c r="G272" s="616" t="s">
        <v>2175</v>
      </c>
      <c r="H272" s="616">
        <v>1</v>
      </c>
      <c r="I272" s="616" t="s">
        <v>2176</v>
      </c>
      <c r="J272" s="616" t="s">
        <v>2188</v>
      </c>
      <c r="K272" s="616">
        <v>2</v>
      </c>
      <c r="L272" s="616" t="s">
        <v>2241</v>
      </c>
      <c r="M272" s="617" t="s">
        <v>2190</v>
      </c>
      <c r="N272" s="618">
        <v>21624</v>
      </c>
      <c r="O272" s="618">
        <v>821</v>
      </c>
      <c r="P272" s="618">
        <v>97</v>
      </c>
      <c r="Q272" s="618">
        <v>2780</v>
      </c>
      <c r="R272" s="618">
        <v>679</v>
      </c>
      <c r="S272" s="618">
        <v>214</v>
      </c>
      <c r="T272" s="618">
        <v>99</v>
      </c>
      <c r="U272" s="618">
        <v>1000</v>
      </c>
      <c r="V272" s="618">
        <v>1014</v>
      </c>
      <c r="W272" s="618">
        <v>7521</v>
      </c>
      <c r="X272" s="625">
        <f t="shared" si="41"/>
        <v>100</v>
      </c>
      <c r="Y272" s="625">
        <f t="shared" si="42"/>
        <v>3.7967073621901588</v>
      </c>
      <c r="Z272" s="625">
        <f t="shared" si="43"/>
        <v>0.4485756566777655</v>
      </c>
      <c r="AA272" s="625">
        <f t="shared" si="44"/>
        <v>12.856085830558639</v>
      </c>
      <c r="AB272" s="625">
        <f t="shared" si="45"/>
        <v>3.1400295967443577</v>
      </c>
      <c r="AC272" s="625">
        <f t="shared" si="46"/>
        <v>0.98964113947465782</v>
      </c>
      <c r="AD272" s="625">
        <f t="shared" si="47"/>
        <v>0.45782463928967815</v>
      </c>
      <c r="AE272" s="625">
        <f t="shared" si="48"/>
        <v>4.6244913059563446</v>
      </c>
      <c r="AF272" s="625">
        <f t="shared" si="49"/>
        <v>4.6892341842397336</v>
      </c>
      <c r="AG272" s="625">
        <f t="shared" si="50"/>
        <v>34.780799112097668</v>
      </c>
    </row>
    <row r="273" spans="1:33">
      <c r="A273" s="613">
        <v>24548</v>
      </c>
      <c r="B273" s="613" t="s">
        <v>2155</v>
      </c>
      <c r="E273" s="616" t="s">
        <v>2254</v>
      </c>
      <c r="F273" s="616">
        <v>1</v>
      </c>
      <c r="G273" s="616" t="s">
        <v>2175</v>
      </c>
      <c r="H273" s="616">
        <v>1</v>
      </c>
      <c r="I273" s="616" t="s">
        <v>2176</v>
      </c>
      <c r="J273" s="616" t="s">
        <v>2188</v>
      </c>
      <c r="K273" s="616">
        <v>3</v>
      </c>
      <c r="L273" s="616" t="s">
        <v>2242</v>
      </c>
      <c r="M273" s="617" t="s">
        <v>2190</v>
      </c>
      <c r="N273" s="618">
        <v>1018</v>
      </c>
      <c r="O273" s="618">
        <v>149</v>
      </c>
      <c r="P273" s="621" t="s">
        <v>2260</v>
      </c>
      <c r="Q273" s="618">
        <v>454</v>
      </c>
      <c r="R273" s="621" t="s">
        <v>2260</v>
      </c>
      <c r="S273" s="618">
        <v>7</v>
      </c>
      <c r="T273" s="621" t="s">
        <v>2260</v>
      </c>
      <c r="U273" s="618">
        <v>2</v>
      </c>
      <c r="V273" s="618">
        <v>99</v>
      </c>
      <c r="W273" s="618">
        <v>307</v>
      </c>
      <c r="X273" s="625">
        <f t="shared" si="41"/>
        <v>100</v>
      </c>
      <c r="Y273" s="625">
        <f t="shared" si="42"/>
        <v>14.636542239685657</v>
      </c>
      <c r="Z273" s="625">
        <f t="shared" si="43"/>
        <v>0</v>
      </c>
      <c r="AA273" s="625">
        <f t="shared" si="44"/>
        <v>44.597249508840861</v>
      </c>
      <c r="AB273" s="625">
        <f t="shared" si="45"/>
        <v>0</v>
      </c>
      <c r="AC273" s="625">
        <f t="shared" si="46"/>
        <v>0.68762278978389002</v>
      </c>
      <c r="AD273" s="625">
        <f t="shared" si="47"/>
        <v>0</v>
      </c>
      <c r="AE273" s="625">
        <f t="shared" si="48"/>
        <v>0.19646365422396855</v>
      </c>
      <c r="AF273" s="625">
        <f t="shared" si="49"/>
        <v>9.7249508840864447</v>
      </c>
      <c r="AG273" s="625">
        <f t="shared" si="50"/>
        <v>30.157170923379173</v>
      </c>
    </row>
    <row r="274" spans="1:33">
      <c r="A274" s="613">
        <v>24549</v>
      </c>
      <c r="B274" s="613" t="s">
        <v>2155</v>
      </c>
      <c r="E274" s="616" t="s">
        <v>2254</v>
      </c>
      <c r="F274" s="616">
        <v>1</v>
      </c>
      <c r="G274" s="616" t="s">
        <v>2175</v>
      </c>
      <c r="H274" s="616">
        <v>1</v>
      </c>
      <c r="I274" s="616" t="s">
        <v>2176</v>
      </c>
      <c r="J274" s="616" t="s">
        <v>2188</v>
      </c>
      <c r="K274" s="616">
        <v>3</v>
      </c>
      <c r="L274" s="616" t="s">
        <v>2243</v>
      </c>
      <c r="M274" s="617" t="s">
        <v>2190</v>
      </c>
      <c r="N274" s="618">
        <v>4085</v>
      </c>
      <c r="O274" s="618">
        <v>399</v>
      </c>
      <c r="P274" s="621" t="s">
        <v>2260</v>
      </c>
      <c r="Q274" s="618">
        <v>1088</v>
      </c>
      <c r="R274" s="618">
        <v>589</v>
      </c>
      <c r="S274" s="618">
        <v>39</v>
      </c>
      <c r="T274" s="618">
        <v>70</v>
      </c>
      <c r="U274" s="618">
        <v>208</v>
      </c>
      <c r="V274" s="618">
        <v>889</v>
      </c>
      <c r="W274" s="618">
        <v>541</v>
      </c>
      <c r="X274" s="625">
        <f t="shared" si="41"/>
        <v>100</v>
      </c>
      <c r="Y274" s="625">
        <f t="shared" si="42"/>
        <v>9.7674418604651159</v>
      </c>
      <c r="Z274" s="625">
        <f t="shared" si="43"/>
        <v>0</v>
      </c>
      <c r="AA274" s="625">
        <f t="shared" si="44"/>
        <v>26.634026927784575</v>
      </c>
      <c r="AB274" s="625">
        <f t="shared" si="45"/>
        <v>14.418604651162791</v>
      </c>
      <c r="AC274" s="625">
        <f t="shared" si="46"/>
        <v>0.95471236230110157</v>
      </c>
      <c r="AD274" s="625">
        <f t="shared" si="47"/>
        <v>1.7135862913096693</v>
      </c>
      <c r="AE274" s="625">
        <f t="shared" si="48"/>
        <v>5.091799265605875</v>
      </c>
      <c r="AF274" s="625">
        <f t="shared" si="49"/>
        <v>21.762545899632805</v>
      </c>
      <c r="AG274" s="625">
        <f t="shared" si="50"/>
        <v>13.243574051407588</v>
      </c>
    </row>
    <row r="275" spans="1:33">
      <c r="A275" s="613">
        <v>24550</v>
      </c>
      <c r="B275" s="613" t="s">
        <v>2155</v>
      </c>
      <c r="E275" s="616" t="s">
        <v>2254</v>
      </c>
      <c r="F275" s="616">
        <v>1</v>
      </c>
      <c r="G275" s="616" t="s">
        <v>2175</v>
      </c>
      <c r="H275" s="616">
        <v>1</v>
      </c>
      <c r="I275" s="616" t="s">
        <v>2176</v>
      </c>
      <c r="J275" s="616" t="s">
        <v>2188</v>
      </c>
      <c r="K275" s="616">
        <v>3</v>
      </c>
      <c r="L275" s="616" t="s">
        <v>2244</v>
      </c>
      <c r="M275" s="617" t="s">
        <v>2190</v>
      </c>
      <c r="N275" s="618">
        <v>3624</v>
      </c>
      <c r="O275" s="618">
        <v>9</v>
      </c>
      <c r="P275" s="618">
        <v>97</v>
      </c>
      <c r="Q275" s="618">
        <v>1088</v>
      </c>
      <c r="R275" s="618">
        <v>81</v>
      </c>
      <c r="S275" s="618">
        <v>82</v>
      </c>
      <c r="T275" s="618">
        <v>26</v>
      </c>
      <c r="U275" s="618">
        <v>18</v>
      </c>
      <c r="V275" s="618">
        <v>26</v>
      </c>
      <c r="W275" s="618">
        <v>410</v>
      </c>
      <c r="X275" s="625">
        <f t="shared" si="41"/>
        <v>100</v>
      </c>
      <c r="Y275" s="625">
        <f t="shared" si="42"/>
        <v>0.24834437086092717</v>
      </c>
      <c r="Z275" s="625">
        <f t="shared" si="43"/>
        <v>2.6766004415011038</v>
      </c>
      <c r="AA275" s="625">
        <f t="shared" si="44"/>
        <v>30.022075055187635</v>
      </c>
      <c r="AB275" s="625">
        <f t="shared" si="45"/>
        <v>2.2350993377483444</v>
      </c>
      <c r="AC275" s="625">
        <f t="shared" si="46"/>
        <v>2.2626931567328921</v>
      </c>
      <c r="AD275" s="625">
        <f t="shared" si="47"/>
        <v>0.717439293598234</v>
      </c>
      <c r="AE275" s="625">
        <f t="shared" si="48"/>
        <v>0.49668874172185434</v>
      </c>
      <c r="AF275" s="625">
        <f t="shared" si="49"/>
        <v>0.717439293598234</v>
      </c>
      <c r="AG275" s="625">
        <f t="shared" si="50"/>
        <v>11.313465783664459</v>
      </c>
    </row>
    <row r="276" spans="1:33">
      <c r="A276" s="613">
        <v>24551</v>
      </c>
      <c r="B276" s="613" t="s">
        <v>2155</v>
      </c>
      <c r="E276" s="616" t="s">
        <v>2254</v>
      </c>
      <c r="F276" s="616">
        <v>1</v>
      </c>
      <c r="G276" s="616" t="s">
        <v>2175</v>
      </c>
      <c r="H276" s="616">
        <v>1</v>
      </c>
      <c r="I276" s="616" t="s">
        <v>2176</v>
      </c>
      <c r="J276" s="616" t="s">
        <v>2188</v>
      </c>
      <c r="K276" s="616">
        <v>3</v>
      </c>
      <c r="L276" s="616" t="s">
        <v>2245</v>
      </c>
      <c r="M276" s="617" t="s">
        <v>2190</v>
      </c>
      <c r="N276" s="618">
        <v>12897</v>
      </c>
      <c r="O276" s="618">
        <v>264</v>
      </c>
      <c r="P276" s="621" t="s">
        <v>2260</v>
      </c>
      <c r="Q276" s="618">
        <v>150</v>
      </c>
      <c r="R276" s="618">
        <v>9</v>
      </c>
      <c r="S276" s="618">
        <v>86</v>
      </c>
      <c r="T276" s="618">
        <v>2</v>
      </c>
      <c r="U276" s="618">
        <v>771</v>
      </c>
      <c r="V276" s="621" t="s">
        <v>2260</v>
      </c>
      <c r="W276" s="618">
        <v>6263</v>
      </c>
      <c r="X276" s="625">
        <f t="shared" si="41"/>
        <v>100</v>
      </c>
      <c r="Y276" s="625">
        <f t="shared" si="42"/>
        <v>2.0469876715515234</v>
      </c>
      <c r="Z276" s="625">
        <f t="shared" si="43"/>
        <v>0</v>
      </c>
      <c r="AA276" s="625">
        <f t="shared" si="44"/>
        <v>1.1630611770179111</v>
      </c>
      <c r="AB276" s="625">
        <f t="shared" si="45"/>
        <v>6.978367062107467E-2</v>
      </c>
      <c r="AC276" s="625">
        <f t="shared" si="46"/>
        <v>0.66682174149026907</v>
      </c>
      <c r="AD276" s="625">
        <f t="shared" si="47"/>
        <v>1.5507482360238814E-2</v>
      </c>
      <c r="AE276" s="625">
        <f t="shared" si="48"/>
        <v>5.9781344498720639</v>
      </c>
      <c r="AF276" s="625">
        <f t="shared" si="49"/>
        <v>0</v>
      </c>
      <c r="AG276" s="625">
        <f t="shared" si="50"/>
        <v>48.561681011087849</v>
      </c>
    </row>
    <row r="277" spans="1:33">
      <c r="A277" s="613">
        <v>24552</v>
      </c>
      <c r="B277" s="613" t="s">
        <v>2155</v>
      </c>
      <c r="E277" s="616" t="s">
        <v>2254</v>
      </c>
      <c r="F277" s="616">
        <v>1</v>
      </c>
      <c r="G277" s="616" t="s">
        <v>2175</v>
      </c>
      <c r="H277" s="616">
        <v>1</v>
      </c>
      <c r="I277" s="616" t="s">
        <v>2176</v>
      </c>
      <c r="J277" s="616" t="s">
        <v>2188</v>
      </c>
      <c r="K277" s="616">
        <v>2</v>
      </c>
      <c r="L277" s="616" t="s">
        <v>2246</v>
      </c>
      <c r="M277" s="617" t="s">
        <v>2190</v>
      </c>
      <c r="N277" s="618">
        <v>38471</v>
      </c>
      <c r="O277" s="618">
        <v>283</v>
      </c>
      <c r="P277" s="618">
        <v>476</v>
      </c>
      <c r="Q277" s="618">
        <v>1512</v>
      </c>
      <c r="R277" s="618">
        <v>1148</v>
      </c>
      <c r="S277" s="618">
        <v>570</v>
      </c>
      <c r="T277" s="618">
        <v>206</v>
      </c>
      <c r="U277" s="618">
        <v>280</v>
      </c>
      <c r="V277" s="618">
        <v>605</v>
      </c>
      <c r="W277" s="618">
        <v>7995</v>
      </c>
      <c r="X277" s="625">
        <f t="shared" si="41"/>
        <v>100</v>
      </c>
      <c r="Y277" s="625">
        <f t="shared" si="42"/>
        <v>0.73561903771672166</v>
      </c>
      <c r="Z277" s="625">
        <f t="shared" si="43"/>
        <v>1.2372956252761822</v>
      </c>
      <c r="AA277" s="625">
        <f t="shared" si="44"/>
        <v>3.93023316264199</v>
      </c>
      <c r="AB277" s="625">
        <f t="shared" si="45"/>
        <v>2.9840659197837334</v>
      </c>
      <c r="AC277" s="625">
        <f t="shared" si="46"/>
        <v>1.481635517662655</v>
      </c>
      <c r="AD277" s="625">
        <f t="shared" si="47"/>
        <v>0.53546827480439818</v>
      </c>
      <c r="AE277" s="625">
        <f t="shared" si="48"/>
        <v>0.72782095604481301</v>
      </c>
      <c r="AF277" s="625">
        <f t="shared" si="49"/>
        <v>1.5726131371682568</v>
      </c>
      <c r="AG277" s="625">
        <f t="shared" si="50"/>
        <v>20.781887655636712</v>
      </c>
    </row>
    <row r="278" spans="1:33">
      <c r="A278" s="613">
        <v>24553</v>
      </c>
      <c r="B278" s="613" t="s">
        <v>2155</v>
      </c>
      <c r="E278" s="616" t="s">
        <v>2254</v>
      </c>
      <c r="F278" s="616">
        <v>1</v>
      </c>
      <c r="G278" s="616" t="s">
        <v>2175</v>
      </c>
      <c r="H278" s="616">
        <v>1</v>
      </c>
      <c r="I278" s="616" t="s">
        <v>2176</v>
      </c>
      <c r="J278" s="616" t="s">
        <v>2188</v>
      </c>
      <c r="K278" s="616">
        <v>3</v>
      </c>
      <c r="L278" s="616" t="s">
        <v>2247</v>
      </c>
      <c r="M278" s="617" t="s">
        <v>2190</v>
      </c>
      <c r="N278" s="618">
        <v>18860</v>
      </c>
      <c r="O278" s="618">
        <v>283</v>
      </c>
      <c r="P278" s="618">
        <v>476</v>
      </c>
      <c r="Q278" s="618">
        <v>1512</v>
      </c>
      <c r="R278" s="618">
        <v>1148</v>
      </c>
      <c r="S278" s="618">
        <v>570</v>
      </c>
      <c r="T278" s="618">
        <v>206</v>
      </c>
      <c r="U278" s="618">
        <v>280</v>
      </c>
      <c r="V278" s="618">
        <v>605</v>
      </c>
      <c r="W278" s="618">
        <v>7947</v>
      </c>
      <c r="X278" s="625">
        <f t="shared" si="41"/>
        <v>100</v>
      </c>
      <c r="Y278" s="625">
        <f t="shared" si="42"/>
        <v>1.5005302226935313</v>
      </c>
      <c r="Z278" s="625">
        <f t="shared" si="43"/>
        <v>2.523860021208908</v>
      </c>
      <c r="AA278" s="625">
        <f t="shared" si="44"/>
        <v>8.016967126193002</v>
      </c>
      <c r="AB278" s="625">
        <f t="shared" si="45"/>
        <v>6.0869565217391308</v>
      </c>
      <c r="AC278" s="625">
        <f t="shared" si="46"/>
        <v>3.0222693531283138</v>
      </c>
      <c r="AD278" s="625">
        <f t="shared" si="47"/>
        <v>1.0922587486744433</v>
      </c>
      <c r="AE278" s="625">
        <f t="shared" si="48"/>
        <v>1.4846235418875928</v>
      </c>
      <c r="AF278" s="625">
        <f t="shared" si="49"/>
        <v>3.2078472958642625</v>
      </c>
      <c r="AG278" s="625">
        <f t="shared" si="50"/>
        <v>42.13679745493107</v>
      </c>
    </row>
    <row r="279" spans="1:33">
      <c r="A279" s="613">
        <v>24554</v>
      </c>
      <c r="B279" s="613" t="s">
        <v>2155</v>
      </c>
      <c r="E279" s="616" t="s">
        <v>2254</v>
      </c>
      <c r="F279" s="616">
        <v>1</v>
      </c>
      <c r="G279" s="616" t="s">
        <v>2175</v>
      </c>
      <c r="H279" s="616">
        <v>1</v>
      </c>
      <c r="I279" s="616" t="s">
        <v>2176</v>
      </c>
      <c r="J279" s="616" t="s">
        <v>2188</v>
      </c>
      <c r="K279" s="616">
        <v>3</v>
      </c>
      <c r="L279" s="616" t="s">
        <v>2248</v>
      </c>
      <c r="M279" s="617" t="s">
        <v>2190</v>
      </c>
      <c r="N279" s="618">
        <v>6283</v>
      </c>
      <c r="O279" s="621" t="s">
        <v>2260</v>
      </c>
      <c r="P279" s="621" t="s">
        <v>2260</v>
      </c>
      <c r="Q279" s="621" t="s">
        <v>2260</v>
      </c>
      <c r="R279" s="621" t="s">
        <v>2260</v>
      </c>
      <c r="S279" s="621" t="s">
        <v>2260</v>
      </c>
      <c r="T279" s="621" t="s">
        <v>2260</v>
      </c>
      <c r="U279" s="621" t="s">
        <v>2260</v>
      </c>
      <c r="V279" s="621" t="s">
        <v>2260</v>
      </c>
      <c r="W279" s="621" t="s">
        <v>2260</v>
      </c>
      <c r="X279" s="625">
        <f t="shared" si="41"/>
        <v>100</v>
      </c>
      <c r="Y279" s="625">
        <f t="shared" si="42"/>
        <v>0</v>
      </c>
      <c r="Z279" s="625">
        <f t="shared" si="43"/>
        <v>0</v>
      </c>
      <c r="AA279" s="625">
        <f t="shared" si="44"/>
        <v>0</v>
      </c>
      <c r="AB279" s="625">
        <f t="shared" si="45"/>
        <v>0</v>
      </c>
      <c r="AC279" s="625">
        <f t="shared" si="46"/>
        <v>0</v>
      </c>
      <c r="AD279" s="625">
        <f t="shared" si="47"/>
        <v>0</v>
      </c>
      <c r="AE279" s="625">
        <f t="shared" si="48"/>
        <v>0</v>
      </c>
      <c r="AF279" s="625">
        <f t="shared" si="49"/>
        <v>0</v>
      </c>
      <c r="AG279" s="625">
        <f t="shared" si="50"/>
        <v>0</v>
      </c>
    </row>
    <row r="280" spans="1:33">
      <c r="A280" s="613">
        <v>24555</v>
      </c>
      <c r="B280" s="613" t="s">
        <v>2155</v>
      </c>
      <c r="E280" s="616" t="s">
        <v>2254</v>
      </c>
      <c r="F280" s="616">
        <v>1</v>
      </c>
      <c r="G280" s="616" t="s">
        <v>2175</v>
      </c>
      <c r="H280" s="616">
        <v>1</v>
      </c>
      <c r="I280" s="616" t="s">
        <v>2176</v>
      </c>
      <c r="J280" s="616" t="s">
        <v>2188</v>
      </c>
      <c r="K280" s="616">
        <v>3</v>
      </c>
      <c r="L280" s="616" t="s">
        <v>2249</v>
      </c>
      <c r="M280" s="617" t="s">
        <v>2190</v>
      </c>
      <c r="N280" s="618">
        <v>11837</v>
      </c>
      <c r="O280" s="621" t="s">
        <v>2260</v>
      </c>
      <c r="P280" s="621" t="s">
        <v>2260</v>
      </c>
      <c r="Q280" s="621" t="s">
        <v>2260</v>
      </c>
      <c r="R280" s="621" t="s">
        <v>2260</v>
      </c>
      <c r="S280" s="621" t="s">
        <v>2260</v>
      </c>
      <c r="T280" s="621" t="s">
        <v>2260</v>
      </c>
      <c r="U280" s="621" t="s">
        <v>2260</v>
      </c>
      <c r="V280" s="621" t="s">
        <v>2260</v>
      </c>
      <c r="W280" s="621" t="s">
        <v>2260</v>
      </c>
      <c r="X280" s="625">
        <f t="shared" si="41"/>
        <v>100</v>
      </c>
      <c r="Y280" s="625">
        <f t="shared" si="42"/>
        <v>0</v>
      </c>
      <c r="Z280" s="625">
        <f t="shared" si="43"/>
        <v>0</v>
      </c>
      <c r="AA280" s="625">
        <f t="shared" si="44"/>
        <v>0</v>
      </c>
      <c r="AB280" s="625">
        <f t="shared" si="45"/>
        <v>0</v>
      </c>
      <c r="AC280" s="625">
        <f t="shared" si="46"/>
        <v>0</v>
      </c>
      <c r="AD280" s="625">
        <f t="shared" si="47"/>
        <v>0</v>
      </c>
      <c r="AE280" s="625">
        <f t="shared" si="48"/>
        <v>0</v>
      </c>
      <c r="AF280" s="625">
        <f t="shared" si="49"/>
        <v>0</v>
      </c>
      <c r="AG280" s="625">
        <f t="shared" si="50"/>
        <v>0</v>
      </c>
    </row>
    <row r="281" spans="1:33">
      <c r="A281" s="613">
        <v>24556</v>
      </c>
      <c r="B281" s="613" t="s">
        <v>2155</v>
      </c>
      <c r="E281" s="616" t="s">
        <v>2254</v>
      </c>
      <c r="F281" s="616">
        <v>1</v>
      </c>
      <c r="G281" s="616" t="s">
        <v>2175</v>
      </c>
      <c r="H281" s="616">
        <v>1</v>
      </c>
      <c r="I281" s="616" t="s">
        <v>2176</v>
      </c>
      <c r="J281" s="616" t="s">
        <v>2188</v>
      </c>
      <c r="K281" s="616">
        <v>3</v>
      </c>
      <c r="L281" s="616" t="s">
        <v>2250</v>
      </c>
      <c r="M281" s="617" t="s">
        <v>2190</v>
      </c>
      <c r="N281" s="618">
        <v>1491</v>
      </c>
      <c r="O281" s="621" t="s">
        <v>2260</v>
      </c>
      <c r="P281" s="621" t="s">
        <v>2260</v>
      </c>
      <c r="Q281" s="621" t="s">
        <v>2260</v>
      </c>
      <c r="R281" s="621" t="s">
        <v>2260</v>
      </c>
      <c r="S281" s="621" t="s">
        <v>2260</v>
      </c>
      <c r="T281" s="621" t="s">
        <v>2260</v>
      </c>
      <c r="U281" s="621" t="s">
        <v>2260</v>
      </c>
      <c r="V281" s="621" t="s">
        <v>2260</v>
      </c>
      <c r="W281" s="618">
        <v>48</v>
      </c>
      <c r="X281" s="625">
        <f t="shared" si="41"/>
        <v>100</v>
      </c>
      <c r="Y281" s="625">
        <f t="shared" si="42"/>
        <v>0</v>
      </c>
      <c r="Z281" s="625">
        <f t="shared" si="43"/>
        <v>0</v>
      </c>
      <c r="AA281" s="625">
        <f t="shared" si="44"/>
        <v>0</v>
      </c>
      <c r="AB281" s="625">
        <f t="shared" si="45"/>
        <v>0</v>
      </c>
      <c r="AC281" s="625">
        <f t="shared" si="46"/>
        <v>0</v>
      </c>
      <c r="AD281" s="625">
        <f t="shared" si="47"/>
        <v>0</v>
      </c>
      <c r="AE281" s="625">
        <f t="shared" si="48"/>
        <v>0</v>
      </c>
      <c r="AF281" s="625">
        <f t="shared" si="49"/>
        <v>0</v>
      </c>
      <c r="AG281" s="625">
        <f t="shared" si="50"/>
        <v>3.2193158953722336</v>
      </c>
    </row>
    <row r="282" spans="1:33" hidden="1">
      <c r="A282" s="613">
        <v>25305</v>
      </c>
      <c r="B282" s="613" t="s">
        <v>2155</v>
      </c>
      <c r="E282" s="616" t="s">
        <v>2254</v>
      </c>
      <c r="F282" s="616">
        <v>1</v>
      </c>
      <c r="G282" s="616" t="s">
        <v>2251</v>
      </c>
      <c r="H282" s="616">
        <v>1</v>
      </c>
      <c r="I282" s="616" t="s">
        <v>2176</v>
      </c>
      <c r="J282" s="616" t="s">
        <v>2177</v>
      </c>
      <c r="K282" s="616">
        <v>1</v>
      </c>
      <c r="L282" s="616" t="s">
        <v>2178</v>
      </c>
      <c r="M282" s="617"/>
      <c r="N282" s="618">
        <v>130</v>
      </c>
      <c r="O282" s="618">
        <v>130</v>
      </c>
      <c r="P282" s="618">
        <v>130</v>
      </c>
      <c r="Q282" s="618">
        <v>130</v>
      </c>
      <c r="R282" s="618">
        <v>130</v>
      </c>
      <c r="S282" s="618">
        <v>130</v>
      </c>
      <c r="T282" s="618">
        <v>130</v>
      </c>
      <c r="U282" s="618">
        <v>130</v>
      </c>
      <c r="V282" s="618">
        <v>130</v>
      </c>
      <c r="W282" s="618">
        <v>130</v>
      </c>
      <c r="X282" s="625">
        <f t="shared" si="41"/>
        <v>100</v>
      </c>
      <c r="Y282" s="625">
        <f t="shared" si="42"/>
        <v>100</v>
      </c>
      <c r="Z282" s="625">
        <f t="shared" si="43"/>
        <v>100</v>
      </c>
      <c r="AA282" s="625">
        <f t="shared" si="44"/>
        <v>100</v>
      </c>
      <c r="AB282" s="625">
        <f t="shared" si="45"/>
        <v>100</v>
      </c>
      <c r="AC282" s="625">
        <f t="shared" si="46"/>
        <v>100</v>
      </c>
      <c r="AD282" s="625">
        <f t="shared" si="47"/>
        <v>100</v>
      </c>
      <c r="AE282" s="625">
        <f t="shared" si="48"/>
        <v>100</v>
      </c>
      <c r="AF282" s="625">
        <f t="shared" si="49"/>
        <v>100</v>
      </c>
      <c r="AG282" s="625">
        <f t="shared" si="50"/>
        <v>100</v>
      </c>
    </row>
    <row r="283" spans="1:33" hidden="1">
      <c r="A283" s="613">
        <v>25306</v>
      </c>
      <c r="B283" s="613" t="s">
        <v>2155</v>
      </c>
      <c r="E283" s="616" t="s">
        <v>2254</v>
      </c>
      <c r="F283" s="616">
        <v>1</v>
      </c>
      <c r="G283" s="616" t="s">
        <v>2251</v>
      </c>
      <c r="H283" s="616">
        <v>1</v>
      </c>
      <c r="I283" s="616" t="s">
        <v>2176</v>
      </c>
      <c r="J283" s="616" t="s">
        <v>2179</v>
      </c>
      <c r="K283" s="616">
        <v>1</v>
      </c>
      <c r="L283" s="616" t="s">
        <v>2178</v>
      </c>
      <c r="M283" s="617"/>
      <c r="N283" s="618">
        <v>264482</v>
      </c>
      <c r="O283" s="618">
        <v>264482</v>
      </c>
      <c r="P283" s="618">
        <v>264482</v>
      </c>
      <c r="Q283" s="618">
        <v>264482</v>
      </c>
      <c r="R283" s="618">
        <v>264482</v>
      </c>
      <c r="S283" s="618">
        <v>264482</v>
      </c>
      <c r="T283" s="618">
        <v>264482</v>
      </c>
      <c r="U283" s="618">
        <v>264482</v>
      </c>
      <c r="V283" s="618">
        <v>264482</v>
      </c>
      <c r="W283" s="618">
        <v>264482</v>
      </c>
      <c r="X283" s="625">
        <f t="shared" si="41"/>
        <v>100</v>
      </c>
      <c r="Y283" s="625">
        <f t="shared" si="42"/>
        <v>100</v>
      </c>
      <c r="Z283" s="625">
        <f t="shared" si="43"/>
        <v>100</v>
      </c>
      <c r="AA283" s="625">
        <f t="shared" si="44"/>
        <v>100</v>
      </c>
      <c r="AB283" s="625">
        <f t="shared" si="45"/>
        <v>100</v>
      </c>
      <c r="AC283" s="625">
        <f t="shared" si="46"/>
        <v>100</v>
      </c>
      <c r="AD283" s="625">
        <f t="shared" si="47"/>
        <v>100</v>
      </c>
      <c r="AE283" s="625">
        <f t="shared" si="48"/>
        <v>100</v>
      </c>
      <c r="AF283" s="625">
        <f t="shared" si="49"/>
        <v>100</v>
      </c>
      <c r="AG283" s="625">
        <f t="shared" si="50"/>
        <v>100</v>
      </c>
    </row>
    <row r="284" spans="1:33" hidden="1">
      <c r="A284" s="613">
        <v>25307</v>
      </c>
      <c r="B284" s="613" t="s">
        <v>2155</v>
      </c>
      <c r="E284" s="616" t="s">
        <v>2254</v>
      </c>
      <c r="F284" s="616">
        <v>1</v>
      </c>
      <c r="G284" s="616" t="s">
        <v>2251</v>
      </c>
      <c r="H284" s="616">
        <v>1</v>
      </c>
      <c r="I284" s="616" t="s">
        <v>2176</v>
      </c>
      <c r="J284" s="616" t="s">
        <v>2180</v>
      </c>
      <c r="K284" s="616">
        <v>1</v>
      </c>
      <c r="L284" s="616" t="s">
        <v>2181</v>
      </c>
      <c r="M284" s="617" t="s">
        <v>2182</v>
      </c>
      <c r="N284" s="619">
        <v>2.84</v>
      </c>
      <c r="O284" s="619">
        <v>2.84</v>
      </c>
      <c r="P284" s="619">
        <v>2.84</v>
      </c>
      <c r="Q284" s="619">
        <v>2.84</v>
      </c>
      <c r="R284" s="619">
        <v>2.84</v>
      </c>
      <c r="S284" s="619">
        <v>2.84</v>
      </c>
      <c r="T284" s="619">
        <v>2.84</v>
      </c>
      <c r="U284" s="619">
        <v>2.84</v>
      </c>
      <c r="V284" s="619">
        <v>2.84</v>
      </c>
      <c r="W284" s="619">
        <v>2.84</v>
      </c>
      <c r="X284" s="625">
        <f t="shared" si="41"/>
        <v>100</v>
      </c>
      <c r="Y284" s="625">
        <f t="shared" si="42"/>
        <v>100</v>
      </c>
      <c r="Z284" s="625">
        <f t="shared" si="43"/>
        <v>100</v>
      </c>
      <c r="AA284" s="625">
        <f t="shared" si="44"/>
        <v>100</v>
      </c>
      <c r="AB284" s="625">
        <f t="shared" si="45"/>
        <v>100</v>
      </c>
      <c r="AC284" s="625">
        <f t="shared" si="46"/>
        <v>100</v>
      </c>
      <c r="AD284" s="625">
        <f t="shared" si="47"/>
        <v>100</v>
      </c>
      <c r="AE284" s="625">
        <f t="shared" si="48"/>
        <v>100</v>
      </c>
      <c r="AF284" s="625">
        <f t="shared" si="49"/>
        <v>100</v>
      </c>
      <c r="AG284" s="625">
        <f t="shared" si="50"/>
        <v>100</v>
      </c>
    </row>
    <row r="285" spans="1:33" hidden="1">
      <c r="A285" s="613">
        <v>25308</v>
      </c>
      <c r="B285" s="613" t="s">
        <v>2155</v>
      </c>
      <c r="E285" s="616" t="s">
        <v>2254</v>
      </c>
      <c r="F285" s="616">
        <v>1</v>
      </c>
      <c r="G285" s="616" t="s">
        <v>2251</v>
      </c>
      <c r="H285" s="616">
        <v>1</v>
      </c>
      <c r="I285" s="616" t="s">
        <v>2176</v>
      </c>
      <c r="J285" s="616" t="s">
        <v>2183</v>
      </c>
      <c r="K285" s="616">
        <v>1</v>
      </c>
      <c r="L285" s="616" t="s">
        <v>2181</v>
      </c>
      <c r="M285" s="617" t="s">
        <v>2182</v>
      </c>
      <c r="N285" s="619">
        <v>0.52</v>
      </c>
      <c r="O285" s="619">
        <v>0.52</v>
      </c>
      <c r="P285" s="619">
        <v>0.52</v>
      </c>
      <c r="Q285" s="619">
        <v>0.52</v>
      </c>
      <c r="R285" s="619">
        <v>0.52</v>
      </c>
      <c r="S285" s="619">
        <v>0.52</v>
      </c>
      <c r="T285" s="619">
        <v>0.52</v>
      </c>
      <c r="U285" s="619">
        <v>0.52</v>
      </c>
      <c r="V285" s="619">
        <v>0.52</v>
      </c>
      <c r="W285" s="619">
        <v>0.52</v>
      </c>
      <c r="X285" s="625">
        <f t="shared" si="41"/>
        <v>100</v>
      </c>
      <c r="Y285" s="625">
        <f t="shared" si="42"/>
        <v>100</v>
      </c>
      <c r="Z285" s="625">
        <f t="shared" si="43"/>
        <v>100</v>
      </c>
      <c r="AA285" s="625">
        <f t="shared" si="44"/>
        <v>100</v>
      </c>
      <c r="AB285" s="625">
        <f t="shared" si="45"/>
        <v>100</v>
      </c>
      <c r="AC285" s="625">
        <f t="shared" si="46"/>
        <v>100</v>
      </c>
      <c r="AD285" s="625">
        <f t="shared" si="47"/>
        <v>100</v>
      </c>
      <c r="AE285" s="625">
        <f t="shared" si="48"/>
        <v>100</v>
      </c>
      <c r="AF285" s="625">
        <f t="shared" si="49"/>
        <v>100</v>
      </c>
      <c r="AG285" s="625">
        <f t="shared" si="50"/>
        <v>100</v>
      </c>
    </row>
    <row r="286" spans="1:33" hidden="1">
      <c r="A286" s="613">
        <v>25309</v>
      </c>
      <c r="B286" s="613" t="s">
        <v>2155</v>
      </c>
      <c r="E286" s="616" t="s">
        <v>2254</v>
      </c>
      <c r="F286" s="616">
        <v>1</v>
      </c>
      <c r="G286" s="616" t="s">
        <v>2251</v>
      </c>
      <c r="H286" s="616">
        <v>1</v>
      </c>
      <c r="I286" s="616" t="s">
        <v>2176</v>
      </c>
      <c r="J286" s="616" t="s">
        <v>2184</v>
      </c>
      <c r="K286" s="616">
        <v>1</v>
      </c>
      <c r="L286" s="616" t="s">
        <v>2181</v>
      </c>
      <c r="M286" s="617" t="s">
        <v>2182</v>
      </c>
      <c r="N286" s="619">
        <v>0.73</v>
      </c>
      <c r="O286" s="619">
        <v>0.73</v>
      </c>
      <c r="P286" s="619">
        <v>0.73</v>
      </c>
      <c r="Q286" s="619">
        <v>0.73</v>
      </c>
      <c r="R286" s="619">
        <v>0.73</v>
      </c>
      <c r="S286" s="619">
        <v>0.73</v>
      </c>
      <c r="T286" s="619">
        <v>0.73</v>
      </c>
      <c r="U286" s="619">
        <v>0.73</v>
      </c>
      <c r="V286" s="619">
        <v>0.73</v>
      </c>
      <c r="W286" s="619">
        <v>0.73</v>
      </c>
      <c r="X286" s="625">
        <f t="shared" si="41"/>
        <v>100</v>
      </c>
      <c r="Y286" s="625">
        <f t="shared" si="42"/>
        <v>100</v>
      </c>
      <c r="Z286" s="625">
        <f t="shared" si="43"/>
        <v>100</v>
      </c>
      <c r="AA286" s="625">
        <f t="shared" si="44"/>
        <v>100</v>
      </c>
      <c r="AB286" s="625">
        <f t="shared" si="45"/>
        <v>100</v>
      </c>
      <c r="AC286" s="625">
        <f t="shared" si="46"/>
        <v>100</v>
      </c>
      <c r="AD286" s="625">
        <f t="shared" si="47"/>
        <v>100</v>
      </c>
      <c r="AE286" s="625">
        <f t="shared" si="48"/>
        <v>100</v>
      </c>
      <c r="AF286" s="625">
        <f t="shared" si="49"/>
        <v>100</v>
      </c>
      <c r="AG286" s="625">
        <f t="shared" si="50"/>
        <v>100</v>
      </c>
    </row>
    <row r="287" spans="1:33" hidden="1">
      <c r="A287" s="613">
        <v>25310</v>
      </c>
      <c r="B287" s="613" t="s">
        <v>2155</v>
      </c>
      <c r="E287" s="616" t="s">
        <v>2254</v>
      </c>
      <c r="F287" s="616">
        <v>1</v>
      </c>
      <c r="G287" s="616" t="s">
        <v>2251</v>
      </c>
      <c r="H287" s="616">
        <v>1</v>
      </c>
      <c r="I287" s="616" t="s">
        <v>2176</v>
      </c>
      <c r="J287" s="616" t="s">
        <v>2185</v>
      </c>
      <c r="K287" s="616">
        <v>1</v>
      </c>
      <c r="L287" s="616" t="s">
        <v>2181</v>
      </c>
      <c r="M287" s="617" t="s">
        <v>2182</v>
      </c>
      <c r="N287" s="619">
        <v>1.23</v>
      </c>
      <c r="O287" s="619">
        <v>1.23</v>
      </c>
      <c r="P287" s="619">
        <v>1.23</v>
      </c>
      <c r="Q287" s="619">
        <v>1.23</v>
      </c>
      <c r="R287" s="619">
        <v>1.23</v>
      </c>
      <c r="S287" s="619">
        <v>1.23</v>
      </c>
      <c r="T287" s="619">
        <v>1.23</v>
      </c>
      <c r="U287" s="619">
        <v>1.23</v>
      </c>
      <c r="V287" s="619">
        <v>1.23</v>
      </c>
      <c r="W287" s="619">
        <v>1.23</v>
      </c>
      <c r="X287" s="625">
        <f t="shared" si="41"/>
        <v>100</v>
      </c>
      <c r="Y287" s="625">
        <f t="shared" si="42"/>
        <v>100</v>
      </c>
      <c r="Z287" s="625">
        <f t="shared" si="43"/>
        <v>100</v>
      </c>
      <c r="AA287" s="625">
        <f t="shared" si="44"/>
        <v>100</v>
      </c>
      <c r="AB287" s="625">
        <f t="shared" si="45"/>
        <v>100</v>
      </c>
      <c r="AC287" s="625">
        <f t="shared" si="46"/>
        <v>100</v>
      </c>
      <c r="AD287" s="625">
        <f t="shared" si="47"/>
        <v>100</v>
      </c>
      <c r="AE287" s="625">
        <f t="shared" si="48"/>
        <v>100</v>
      </c>
      <c r="AF287" s="625">
        <f t="shared" si="49"/>
        <v>100</v>
      </c>
      <c r="AG287" s="625">
        <f t="shared" si="50"/>
        <v>100</v>
      </c>
    </row>
    <row r="288" spans="1:33" hidden="1">
      <c r="A288" s="613">
        <v>25311</v>
      </c>
      <c r="B288" s="613" t="s">
        <v>2155</v>
      </c>
      <c r="E288" s="616" t="s">
        <v>2254</v>
      </c>
      <c r="F288" s="616">
        <v>1</v>
      </c>
      <c r="G288" s="616" t="s">
        <v>2251</v>
      </c>
      <c r="H288" s="616">
        <v>1</v>
      </c>
      <c r="I288" s="616" t="s">
        <v>2176</v>
      </c>
      <c r="J288" s="616" t="s">
        <v>2186</v>
      </c>
      <c r="K288" s="616">
        <v>1</v>
      </c>
      <c r="L288" s="616" t="s">
        <v>2181</v>
      </c>
      <c r="M288" s="617" t="s">
        <v>2187</v>
      </c>
      <c r="N288" s="620">
        <v>57.6</v>
      </c>
      <c r="O288" s="620">
        <v>57.6</v>
      </c>
      <c r="P288" s="620">
        <v>57.6</v>
      </c>
      <c r="Q288" s="620">
        <v>57.6</v>
      </c>
      <c r="R288" s="620">
        <v>57.6</v>
      </c>
      <c r="S288" s="620">
        <v>57.6</v>
      </c>
      <c r="T288" s="620">
        <v>57.6</v>
      </c>
      <c r="U288" s="620">
        <v>57.6</v>
      </c>
      <c r="V288" s="620">
        <v>57.6</v>
      </c>
      <c r="W288" s="620">
        <v>57.6</v>
      </c>
      <c r="X288" s="625">
        <f t="shared" si="41"/>
        <v>100</v>
      </c>
      <c r="Y288" s="625">
        <f t="shared" si="42"/>
        <v>100</v>
      </c>
      <c r="Z288" s="625">
        <f t="shared" si="43"/>
        <v>100</v>
      </c>
      <c r="AA288" s="625">
        <f t="shared" si="44"/>
        <v>100</v>
      </c>
      <c r="AB288" s="625">
        <f t="shared" si="45"/>
        <v>100</v>
      </c>
      <c r="AC288" s="625">
        <f t="shared" si="46"/>
        <v>100</v>
      </c>
      <c r="AD288" s="625">
        <f t="shared" si="47"/>
        <v>100</v>
      </c>
      <c r="AE288" s="625">
        <f t="shared" si="48"/>
        <v>100</v>
      </c>
      <c r="AF288" s="625">
        <f t="shared" si="49"/>
        <v>100</v>
      </c>
      <c r="AG288" s="625">
        <f t="shared" si="50"/>
        <v>100</v>
      </c>
    </row>
    <row r="289" spans="1:33" hidden="1">
      <c r="A289" s="613">
        <v>25312</v>
      </c>
      <c r="B289" s="613" t="s">
        <v>2155</v>
      </c>
      <c r="E289" s="616" t="s">
        <v>2254</v>
      </c>
      <c r="F289" s="616">
        <v>1</v>
      </c>
      <c r="G289" s="616" t="s">
        <v>2251</v>
      </c>
      <c r="H289" s="616">
        <v>1</v>
      </c>
      <c r="I289" s="616" t="s">
        <v>2176</v>
      </c>
      <c r="J289" s="616" t="s">
        <v>2188</v>
      </c>
      <c r="K289" s="616">
        <v>1</v>
      </c>
      <c r="L289" s="616" t="s">
        <v>2189</v>
      </c>
      <c r="M289" s="617" t="s">
        <v>2190</v>
      </c>
      <c r="N289" s="618">
        <v>272045</v>
      </c>
      <c r="O289" s="618">
        <v>4740</v>
      </c>
      <c r="P289" s="618">
        <v>2453</v>
      </c>
      <c r="Q289" s="618">
        <v>19911</v>
      </c>
      <c r="R289" s="618">
        <v>46785</v>
      </c>
      <c r="S289" s="618">
        <v>3209</v>
      </c>
      <c r="T289" s="618">
        <v>5984</v>
      </c>
      <c r="U289" s="618">
        <v>11021</v>
      </c>
      <c r="V289" s="618">
        <v>9806</v>
      </c>
      <c r="W289" s="618">
        <v>60032</v>
      </c>
      <c r="X289" s="625">
        <f t="shared" si="41"/>
        <v>100</v>
      </c>
      <c r="Y289" s="625">
        <f t="shared" si="42"/>
        <v>1.7423588009336692</v>
      </c>
      <c r="Z289" s="625">
        <f t="shared" si="43"/>
        <v>0.90168905879541983</v>
      </c>
      <c r="AA289" s="625">
        <f t="shared" si="44"/>
        <v>7.3190097226561779</v>
      </c>
      <c r="AB289" s="625">
        <f t="shared" si="45"/>
        <v>17.19752246870922</v>
      </c>
      <c r="AC289" s="625">
        <f t="shared" si="46"/>
        <v>1.1795842599569923</v>
      </c>
      <c r="AD289" s="625">
        <f t="shared" si="47"/>
        <v>2.1996360896175267</v>
      </c>
      <c r="AE289" s="625">
        <f t="shared" si="48"/>
        <v>4.0511680052932419</v>
      </c>
      <c r="AF289" s="625">
        <f t="shared" si="49"/>
        <v>3.6045507177121432</v>
      </c>
      <c r="AG289" s="625">
        <f t="shared" si="50"/>
        <v>22.066937455200428</v>
      </c>
    </row>
    <row r="290" spans="1:33" hidden="1">
      <c r="A290" s="613">
        <v>25313</v>
      </c>
      <c r="B290" s="613" t="s">
        <v>2155</v>
      </c>
      <c r="E290" s="616" t="s">
        <v>2254</v>
      </c>
      <c r="F290" s="616">
        <v>1</v>
      </c>
      <c r="G290" s="616" t="s">
        <v>2251</v>
      </c>
      <c r="H290" s="616">
        <v>1</v>
      </c>
      <c r="I290" s="616" t="s">
        <v>2176</v>
      </c>
      <c r="J290" s="616" t="s">
        <v>2188</v>
      </c>
      <c r="K290" s="616">
        <v>2</v>
      </c>
      <c r="L290" s="616" t="s">
        <v>2191</v>
      </c>
      <c r="M290" s="617" t="s">
        <v>2190</v>
      </c>
      <c r="N290" s="618">
        <v>79815</v>
      </c>
      <c r="O290" s="618">
        <v>697</v>
      </c>
      <c r="P290" s="618">
        <v>1086</v>
      </c>
      <c r="Q290" s="618">
        <v>6787</v>
      </c>
      <c r="R290" s="618">
        <v>41211</v>
      </c>
      <c r="S290" s="618">
        <v>2201</v>
      </c>
      <c r="T290" s="618">
        <v>4176</v>
      </c>
      <c r="U290" s="618">
        <v>7812</v>
      </c>
      <c r="V290" s="618">
        <v>1820</v>
      </c>
      <c r="W290" s="618">
        <v>12851</v>
      </c>
      <c r="X290" s="625">
        <f t="shared" si="41"/>
        <v>100</v>
      </c>
      <c r="Y290" s="625">
        <f t="shared" si="42"/>
        <v>0.873269435569755</v>
      </c>
      <c r="Z290" s="625">
        <f t="shared" si="43"/>
        <v>1.360646495019733</v>
      </c>
      <c r="AA290" s="625">
        <f t="shared" si="44"/>
        <v>8.5034141452107992</v>
      </c>
      <c r="AB290" s="625">
        <f t="shared" si="45"/>
        <v>51.633151663221199</v>
      </c>
      <c r="AC290" s="625">
        <f t="shared" si="46"/>
        <v>2.7576270124663282</v>
      </c>
      <c r="AD290" s="625">
        <f t="shared" si="47"/>
        <v>5.2320992294681448</v>
      </c>
      <c r="AE290" s="625">
        <f t="shared" si="48"/>
        <v>9.7876339034016162</v>
      </c>
      <c r="AF290" s="625">
        <f t="shared" si="49"/>
        <v>2.2802731316168638</v>
      </c>
      <c r="AG290" s="625">
        <f t="shared" si="50"/>
        <v>16.100983524400174</v>
      </c>
    </row>
    <row r="291" spans="1:33" hidden="1">
      <c r="A291" s="613">
        <v>25314</v>
      </c>
      <c r="B291" s="613" t="s">
        <v>2155</v>
      </c>
      <c r="E291" s="616" t="s">
        <v>2254</v>
      </c>
      <c r="F291" s="616">
        <v>1</v>
      </c>
      <c r="G291" s="616" t="s">
        <v>2251</v>
      </c>
      <c r="H291" s="616">
        <v>1</v>
      </c>
      <c r="I291" s="616" t="s">
        <v>2176</v>
      </c>
      <c r="J291" s="616" t="s">
        <v>2188</v>
      </c>
      <c r="K291" s="616">
        <v>3</v>
      </c>
      <c r="L291" s="616" t="s">
        <v>2192</v>
      </c>
      <c r="M291" s="617" t="s">
        <v>2190</v>
      </c>
      <c r="N291" s="618">
        <v>6586</v>
      </c>
      <c r="O291" s="618">
        <v>45</v>
      </c>
      <c r="P291" s="618">
        <v>40</v>
      </c>
      <c r="Q291" s="618">
        <v>1106</v>
      </c>
      <c r="R291" s="618">
        <v>4037</v>
      </c>
      <c r="S291" s="618">
        <v>258</v>
      </c>
      <c r="T291" s="618">
        <v>239</v>
      </c>
      <c r="U291" s="618">
        <v>612</v>
      </c>
      <c r="V291" s="618">
        <v>146</v>
      </c>
      <c r="W291" s="618">
        <v>103</v>
      </c>
      <c r="X291" s="625">
        <f t="shared" si="41"/>
        <v>100</v>
      </c>
      <c r="Y291" s="625">
        <f t="shared" si="42"/>
        <v>0.68326753720012146</v>
      </c>
      <c r="Z291" s="625">
        <f t="shared" si="43"/>
        <v>0.60734892195566359</v>
      </c>
      <c r="AA291" s="625">
        <f t="shared" si="44"/>
        <v>16.793197692074095</v>
      </c>
      <c r="AB291" s="625">
        <f t="shared" si="45"/>
        <v>61.296689948375338</v>
      </c>
      <c r="AC291" s="625">
        <f t="shared" si="46"/>
        <v>3.9174005466140298</v>
      </c>
      <c r="AD291" s="625">
        <f t="shared" si="47"/>
        <v>3.6289098086850893</v>
      </c>
      <c r="AE291" s="625">
        <f t="shared" si="48"/>
        <v>9.2924385059216519</v>
      </c>
      <c r="AF291" s="625">
        <f t="shared" si="49"/>
        <v>2.2168235651381716</v>
      </c>
      <c r="AG291" s="625">
        <f t="shared" si="50"/>
        <v>1.5639234740358336</v>
      </c>
    </row>
    <row r="292" spans="1:33" hidden="1">
      <c r="A292" s="613">
        <v>25315</v>
      </c>
      <c r="B292" s="613" t="s">
        <v>2155</v>
      </c>
      <c r="E292" s="616" t="s">
        <v>2254</v>
      </c>
      <c r="F292" s="616">
        <v>1</v>
      </c>
      <c r="G292" s="616" t="s">
        <v>2251</v>
      </c>
      <c r="H292" s="616">
        <v>1</v>
      </c>
      <c r="I292" s="616" t="s">
        <v>2176</v>
      </c>
      <c r="J292" s="616" t="s">
        <v>2188</v>
      </c>
      <c r="K292" s="616">
        <v>3</v>
      </c>
      <c r="L292" s="616" t="s">
        <v>2193</v>
      </c>
      <c r="M292" s="617" t="s">
        <v>2190</v>
      </c>
      <c r="N292" s="618">
        <v>6264</v>
      </c>
      <c r="O292" s="618">
        <v>23</v>
      </c>
      <c r="P292" s="618">
        <v>293</v>
      </c>
      <c r="Q292" s="618">
        <v>241</v>
      </c>
      <c r="R292" s="618">
        <v>4130</v>
      </c>
      <c r="S292" s="618">
        <v>19</v>
      </c>
      <c r="T292" s="618">
        <v>605</v>
      </c>
      <c r="U292" s="618">
        <v>860</v>
      </c>
      <c r="V292" s="618">
        <v>38</v>
      </c>
      <c r="W292" s="618">
        <v>54</v>
      </c>
      <c r="X292" s="625">
        <f t="shared" si="41"/>
        <v>100</v>
      </c>
      <c r="Y292" s="625">
        <f t="shared" si="42"/>
        <v>0.36717752234993611</v>
      </c>
      <c r="Z292" s="625">
        <f t="shared" si="43"/>
        <v>4.6775223499361429</v>
      </c>
      <c r="AA292" s="625">
        <f t="shared" si="44"/>
        <v>3.8473818646232441</v>
      </c>
      <c r="AB292" s="625">
        <f t="shared" si="45"/>
        <v>65.932311621966804</v>
      </c>
      <c r="AC292" s="625">
        <f t="shared" si="46"/>
        <v>0.30332056194125157</v>
      </c>
      <c r="AD292" s="625">
        <f t="shared" si="47"/>
        <v>9.6583652618135378</v>
      </c>
      <c r="AE292" s="625">
        <f t="shared" si="48"/>
        <v>13.729246487867178</v>
      </c>
      <c r="AF292" s="625">
        <f t="shared" si="49"/>
        <v>0.60664112388250313</v>
      </c>
      <c r="AG292" s="625">
        <f t="shared" si="50"/>
        <v>0.86206896551724133</v>
      </c>
    </row>
    <row r="293" spans="1:33" hidden="1">
      <c r="A293" s="613">
        <v>25316</v>
      </c>
      <c r="B293" s="613" t="s">
        <v>2155</v>
      </c>
      <c r="E293" s="616" t="s">
        <v>2254</v>
      </c>
      <c r="F293" s="616">
        <v>1</v>
      </c>
      <c r="G293" s="616" t="s">
        <v>2251</v>
      </c>
      <c r="H293" s="616">
        <v>1</v>
      </c>
      <c r="I293" s="616" t="s">
        <v>2176</v>
      </c>
      <c r="J293" s="616" t="s">
        <v>2188</v>
      </c>
      <c r="K293" s="616">
        <v>3</v>
      </c>
      <c r="L293" s="616" t="s">
        <v>2194</v>
      </c>
      <c r="M293" s="617" t="s">
        <v>2190</v>
      </c>
      <c r="N293" s="618">
        <v>7794</v>
      </c>
      <c r="O293" s="618">
        <v>24</v>
      </c>
      <c r="P293" s="618">
        <v>178</v>
      </c>
      <c r="Q293" s="618">
        <v>352</v>
      </c>
      <c r="R293" s="618">
        <v>6037</v>
      </c>
      <c r="S293" s="618">
        <v>33</v>
      </c>
      <c r="T293" s="618">
        <v>165</v>
      </c>
      <c r="U293" s="618">
        <v>864</v>
      </c>
      <c r="V293" s="618">
        <v>106</v>
      </c>
      <c r="W293" s="618">
        <v>18</v>
      </c>
      <c r="X293" s="625">
        <f t="shared" si="41"/>
        <v>100</v>
      </c>
      <c r="Y293" s="625">
        <f t="shared" si="42"/>
        <v>0.30792917628945343</v>
      </c>
      <c r="Z293" s="625">
        <f t="shared" si="43"/>
        <v>2.2838080574801132</v>
      </c>
      <c r="AA293" s="625">
        <f t="shared" si="44"/>
        <v>4.5162945855786498</v>
      </c>
      <c r="AB293" s="625">
        <f t="shared" si="45"/>
        <v>77.457018219142924</v>
      </c>
      <c r="AC293" s="625">
        <f t="shared" si="46"/>
        <v>0.42340261739799839</v>
      </c>
      <c r="AD293" s="625">
        <f t="shared" si="47"/>
        <v>2.1170130869899921</v>
      </c>
      <c r="AE293" s="625">
        <f t="shared" si="48"/>
        <v>11.085450346420323</v>
      </c>
      <c r="AF293" s="625">
        <f t="shared" si="49"/>
        <v>1.3600205286117526</v>
      </c>
      <c r="AG293" s="625">
        <f t="shared" si="50"/>
        <v>0.23094688221709006</v>
      </c>
    </row>
    <row r="294" spans="1:33" hidden="1">
      <c r="A294" s="613">
        <v>25317</v>
      </c>
      <c r="B294" s="613" t="s">
        <v>2155</v>
      </c>
      <c r="E294" s="616" t="s">
        <v>2254</v>
      </c>
      <c r="F294" s="616">
        <v>1</v>
      </c>
      <c r="G294" s="616" t="s">
        <v>2251</v>
      </c>
      <c r="H294" s="616">
        <v>1</v>
      </c>
      <c r="I294" s="616" t="s">
        <v>2176</v>
      </c>
      <c r="J294" s="616" t="s">
        <v>2188</v>
      </c>
      <c r="K294" s="616">
        <v>3</v>
      </c>
      <c r="L294" s="616" t="s">
        <v>2195</v>
      </c>
      <c r="M294" s="617" t="s">
        <v>2190</v>
      </c>
      <c r="N294" s="618">
        <v>3653</v>
      </c>
      <c r="O294" s="618">
        <v>39</v>
      </c>
      <c r="P294" s="618">
        <v>29</v>
      </c>
      <c r="Q294" s="618">
        <v>210</v>
      </c>
      <c r="R294" s="618">
        <v>2674</v>
      </c>
      <c r="S294" s="618">
        <v>46</v>
      </c>
      <c r="T294" s="618">
        <v>46</v>
      </c>
      <c r="U294" s="618">
        <v>504</v>
      </c>
      <c r="V294" s="618">
        <v>56</v>
      </c>
      <c r="W294" s="618">
        <v>12</v>
      </c>
      <c r="X294" s="625">
        <f t="shared" si="41"/>
        <v>100</v>
      </c>
      <c r="Y294" s="625">
        <f t="shared" si="42"/>
        <v>1.0676156583629894</v>
      </c>
      <c r="Z294" s="625">
        <f t="shared" si="43"/>
        <v>0.7938680536545305</v>
      </c>
      <c r="AA294" s="625">
        <f t="shared" si="44"/>
        <v>5.7486996988776351</v>
      </c>
      <c r="AB294" s="625">
        <f t="shared" si="45"/>
        <v>73.200109499041886</v>
      </c>
      <c r="AC294" s="625">
        <f t="shared" si="46"/>
        <v>1.2592389816589105</v>
      </c>
      <c r="AD294" s="625">
        <f t="shared" si="47"/>
        <v>1.2592389816589105</v>
      </c>
      <c r="AE294" s="625">
        <f t="shared" si="48"/>
        <v>13.796879277306322</v>
      </c>
      <c r="AF294" s="625">
        <f t="shared" si="49"/>
        <v>1.5329865863673693</v>
      </c>
      <c r="AG294" s="625">
        <f t="shared" si="50"/>
        <v>0.32849712565015055</v>
      </c>
    </row>
    <row r="295" spans="1:33" hidden="1">
      <c r="A295" s="613">
        <v>25318</v>
      </c>
      <c r="B295" s="613" t="s">
        <v>2155</v>
      </c>
      <c r="E295" s="616" t="s">
        <v>2254</v>
      </c>
      <c r="F295" s="616">
        <v>1</v>
      </c>
      <c r="G295" s="616" t="s">
        <v>2251</v>
      </c>
      <c r="H295" s="616">
        <v>1</v>
      </c>
      <c r="I295" s="616" t="s">
        <v>2176</v>
      </c>
      <c r="J295" s="616" t="s">
        <v>2188</v>
      </c>
      <c r="K295" s="616">
        <v>3</v>
      </c>
      <c r="L295" s="616" t="s">
        <v>2196</v>
      </c>
      <c r="M295" s="617" t="s">
        <v>2190</v>
      </c>
      <c r="N295" s="618">
        <v>8696</v>
      </c>
      <c r="O295" s="618">
        <v>102</v>
      </c>
      <c r="P295" s="618">
        <v>54</v>
      </c>
      <c r="Q295" s="618">
        <v>826</v>
      </c>
      <c r="R295" s="618">
        <v>6052</v>
      </c>
      <c r="S295" s="618">
        <v>34</v>
      </c>
      <c r="T295" s="618">
        <v>254</v>
      </c>
      <c r="U295" s="618">
        <v>1232</v>
      </c>
      <c r="V295" s="618">
        <v>47</v>
      </c>
      <c r="W295" s="618">
        <v>77</v>
      </c>
      <c r="X295" s="625">
        <f t="shared" si="41"/>
        <v>100</v>
      </c>
      <c r="Y295" s="625">
        <f t="shared" si="42"/>
        <v>1.1729530818767249</v>
      </c>
      <c r="Z295" s="625">
        <f t="shared" si="43"/>
        <v>0.6209751609935602</v>
      </c>
      <c r="AA295" s="625">
        <f t="shared" si="44"/>
        <v>9.498620055197792</v>
      </c>
      <c r="AB295" s="625">
        <f t="shared" si="45"/>
        <v>69.59521619135235</v>
      </c>
      <c r="AC295" s="625">
        <f t="shared" si="46"/>
        <v>0.39098436062557501</v>
      </c>
      <c r="AD295" s="625">
        <f t="shared" si="47"/>
        <v>2.920883164673413</v>
      </c>
      <c r="AE295" s="625">
        <f t="shared" si="48"/>
        <v>14.167433302667892</v>
      </c>
      <c r="AF295" s="625">
        <f t="shared" si="49"/>
        <v>0.54047838086476541</v>
      </c>
      <c r="AG295" s="625">
        <f t="shared" si="50"/>
        <v>0.88546458141674322</v>
      </c>
    </row>
    <row r="296" spans="1:33" hidden="1">
      <c r="A296" s="613">
        <v>25319</v>
      </c>
      <c r="B296" s="613" t="s">
        <v>2155</v>
      </c>
      <c r="E296" s="616" t="s">
        <v>2254</v>
      </c>
      <c r="F296" s="616">
        <v>1</v>
      </c>
      <c r="G296" s="616" t="s">
        <v>2251</v>
      </c>
      <c r="H296" s="616">
        <v>1</v>
      </c>
      <c r="I296" s="616" t="s">
        <v>2176</v>
      </c>
      <c r="J296" s="616" t="s">
        <v>2188</v>
      </c>
      <c r="K296" s="616">
        <v>3</v>
      </c>
      <c r="L296" s="616" t="s">
        <v>2197</v>
      </c>
      <c r="M296" s="617" t="s">
        <v>2190</v>
      </c>
      <c r="N296" s="618">
        <v>3463</v>
      </c>
      <c r="O296" s="618">
        <v>103</v>
      </c>
      <c r="P296" s="618">
        <v>34</v>
      </c>
      <c r="Q296" s="618">
        <v>446</v>
      </c>
      <c r="R296" s="618">
        <v>1915</v>
      </c>
      <c r="S296" s="618">
        <v>62</v>
      </c>
      <c r="T296" s="618">
        <v>122</v>
      </c>
      <c r="U296" s="618">
        <v>491</v>
      </c>
      <c r="V296" s="618">
        <v>37</v>
      </c>
      <c r="W296" s="618">
        <v>252</v>
      </c>
      <c r="X296" s="625">
        <f t="shared" si="41"/>
        <v>100</v>
      </c>
      <c r="Y296" s="625">
        <f t="shared" si="42"/>
        <v>2.9742997401097315</v>
      </c>
      <c r="Z296" s="625">
        <f t="shared" si="43"/>
        <v>0.9818076812012706</v>
      </c>
      <c r="AA296" s="625">
        <f t="shared" si="44"/>
        <v>12.879006641640197</v>
      </c>
      <c r="AB296" s="625">
        <f t="shared" si="45"/>
        <v>55.298873808836269</v>
      </c>
      <c r="AC296" s="625">
        <f t="shared" si="46"/>
        <v>1.7903551833670226</v>
      </c>
      <c r="AD296" s="625">
        <f t="shared" si="47"/>
        <v>3.5229569737222062</v>
      </c>
      <c r="AE296" s="625">
        <f t="shared" si="48"/>
        <v>14.178457984406585</v>
      </c>
      <c r="AF296" s="625">
        <f t="shared" si="49"/>
        <v>1.0684377707190298</v>
      </c>
      <c r="AG296" s="625">
        <f t="shared" si="50"/>
        <v>7.2769275194917702</v>
      </c>
    </row>
    <row r="297" spans="1:33" hidden="1">
      <c r="A297" s="613">
        <v>25320</v>
      </c>
      <c r="B297" s="613" t="s">
        <v>2155</v>
      </c>
      <c r="E297" s="616" t="s">
        <v>2254</v>
      </c>
      <c r="F297" s="616">
        <v>1</v>
      </c>
      <c r="G297" s="616" t="s">
        <v>2251</v>
      </c>
      <c r="H297" s="616">
        <v>1</v>
      </c>
      <c r="I297" s="616" t="s">
        <v>2176</v>
      </c>
      <c r="J297" s="616" t="s">
        <v>2188</v>
      </c>
      <c r="K297" s="616">
        <v>3</v>
      </c>
      <c r="L297" s="616" t="s">
        <v>2198</v>
      </c>
      <c r="M297" s="617" t="s">
        <v>2190</v>
      </c>
      <c r="N297" s="618">
        <v>3478</v>
      </c>
      <c r="O297" s="618">
        <v>19</v>
      </c>
      <c r="P297" s="618">
        <v>108</v>
      </c>
      <c r="Q297" s="618">
        <v>221</v>
      </c>
      <c r="R297" s="618">
        <v>2407</v>
      </c>
      <c r="S297" s="618">
        <v>20</v>
      </c>
      <c r="T297" s="618">
        <v>70</v>
      </c>
      <c r="U297" s="618">
        <v>531</v>
      </c>
      <c r="V297" s="618">
        <v>78</v>
      </c>
      <c r="W297" s="618">
        <v>24</v>
      </c>
      <c r="X297" s="625">
        <f t="shared" si="41"/>
        <v>100</v>
      </c>
      <c r="Y297" s="625">
        <f t="shared" si="42"/>
        <v>0.54629097182288677</v>
      </c>
      <c r="Z297" s="625">
        <f t="shared" si="43"/>
        <v>3.105232892466935</v>
      </c>
      <c r="AA297" s="625">
        <f t="shared" si="44"/>
        <v>6.3542265669925238</v>
      </c>
      <c r="AB297" s="625">
        <f t="shared" si="45"/>
        <v>69.206440483036218</v>
      </c>
      <c r="AC297" s="625">
        <f t="shared" si="46"/>
        <v>0.57504312823461767</v>
      </c>
      <c r="AD297" s="625">
        <f t="shared" si="47"/>
        <v>2.0126509488211615</v>
      </c>
      <c r="AE297" s="625">
        <f t="shared" si="48"/>
        <v>15.267395054629096</v>
      </c>
      <c r="AF297" s="625">
        <f t="shared" si="49"/>
        <v>2.2426682001150087</v>
      </c>
      <c r="AG297" s="625">
        <f t="shared" si="50"/>
        <v>0.69005175388154105</v>
      </c>
    </row>
    <row r="298" spans="1:33" hidden="1">
      <c r="A298" s="613">
        <v>25321</v>
      </c>
      <c r="B298" s="613" t="s">
        <v>2155</v>
      </c>
      <c r="E298" s="616" t="s">
        <v>2254</v>
      </c>
      <c r="F298" s="616">
        <v>1</v>
      </c>
      <c r="G298" s="616" t="s">
        <v>2251</v>
      </c>
      <c r="H298" s="616">
        <v>1</v>
      </c>
      <c r="I298" s="616" t="s">
        <v>2176</v>
      </c>
      <c r="J298" s="616" t="s">
        <v>2188</v>
      </c>
      <c r="K298" s="616">
        <v>3</v>
      </c>
      <c r="L298" s="616" t="s">
        <v>2199</v>
      </c>
      <c r="M298" s="617" t="s">
        <v>2190</v>
      </c>
      <c r="N298" s="618">
        <v>6456</v>
      </c>
      <c r="O298" s="618">
        <v>17</v>
      </c>
      <c r="P298" s="618">
        <v>55</v>
      </c>
      <c r="Q298" s="618">
        <v>1246</v>
      </c>
      <c r="R298" s="618">
        <v>2716</v>
      </c>
      <c r="S298" s="618">
        <v>449</v>
      </c>
      <c r="T298" s="618">
        <v>942</v>
      </c>
      <c r="U298" s="618">
        <v>567</v>
      </c>
      <c r="V298" s="618">
        <v>210</v>
      </c>
      <c r="W298" s="618">
        <v>253</v>
      </c>
      <c r="X298" s="625">
        <f t="shared" si="41"/>
        <v>100</v>
      </c>
      <c r="Y298" s="625">
        <f t="shared" si="42"/>
        <v>0.26332094175960347</v>
      </c>
      <c r="Z298" s="625">
        <f t="shared" si="43"/>
        <v>0.85192069392812897</v>
      </c>
      <c r="AA298" s="625">
        <f t="shared" si="44"/>
        <v>19.299876084262703</v>
      </c>
      <c r="AB298" s="625">
        <f t="shared" si="45"/>
        <v>42.069392812887237</v>
      </c>
      <c r="AC298" s="625">
        <f t="shared" si="46"/>
        <v>6.9547707558859972</v>
      </c>
      <c r="AD298" s="625">
        <f t="shared" si="47"/>
        <v>14.591078066914498</v>
      </c>
      <c r="AE298" s="625">
        <f t="shared" si="48"/>
        <v>8.7825278810408935</v>
      </c>
      <c r="AF298" s="625">
        <f t="shared" si="49"/>
        <v>3.2527881040892193</v>
      </c>
      <c r="AG298" s="625">
        <f t="shared" si="50"/>
        <v>3.9188351920693929</v>
      </c>
    </row>
    <row r="299" spans="1:33" hidden="1">
      <c r="A299" s="613">
        <v>25322</v>
      </c>
      <c r="B299" s="613" t="s">
        <v>2155</v>
      </c>
      <c r="E299" s="616" t="s">
        <v>2254</v>
      </c>
      <c r="F299" s="616">
        <v>1</v>
      </c>
      <c r="G299" s="616" t="s">
        <v>2251</v>
      </c>
      <c r="H299" s="616">
        <v>1</v>
      </c>
      <c r="I299" s="616" t="s">
        <v>2176</v>
      </c>
      <c r="J299" s="616" t="s">
        <v>2188</v>
      </c>
      <c r="K299" s="616">
        <v>3</v>
      </c>
      <c r="L299" s="616" t="s">
        <v>2200</v>
      </c>
      <c r="M299" s="617" t="s">
        <v>2190</v>
      </c>
      <c r="N299" s="618">
        <v>12308</v>
      </c>
      <c r="O299" s="618">
        <v>39</v>
      </c>
      <c r="P299" s="618">
        <v>241</v>
      </c>
      <c r="Q299" s="618">
        <v>1374</v>
      </c>
      <c r="R299" s="618">
        <v>6625</v>
      </c>
      <c r="S299" s="618">
        <v>595</v>
      </c>
      <c r="T299" s="618">
        <v>1492</v>
      </c>
      <c r="U299" s="618">
        <v>1436</v>
      </c>
      <c r="V299" s="618">
        <v>212</v>
      </c>
      <c r="W299" s="618">
        <v>294</v>
      </c>
      <c r="X299" s="625">
        <f t="shared" si="41"/>
        <v>100</v>
      </c>
      <c r="Y299" s="625">
        <f t="shared" si="42"/>
        <v>0.3168670783230419</v>
      </c>
      <c r="Z299" s="625">
        <f t="shared" si="43"/>
        <v>1.9580760480987975</v>
      </c>
      <c r="AA299" s="625">
        <f t="shared" si="44"/>
        <v>11.163470913227169</v>
      </c>
      <c r="AB299" s="625">
        <f t="shared" si="45"/>
        <v>53.826779330516736</v>
      </c>
      <c r="AC299" s="625">
        <f t="shared" si="46"/>
        <v>4.834254143646409</v>
      </c>
      <c r="AD299" s="625">
        <f t="shared" si="47"/>
        <v>12.122196945076373</v>
      </c>
      <c r="AE299" s="625">
        <f t="shared" si="48"/>
        <v>11.667208319792005</v>
      </c>
      <c r="AF299" s="625">
        <f t="shared" si="49"/>
        <v>1.7224569385765356</v>
      </c>
      <c r="AG299" s="625">
        <f t="shared" si="50"/>
        <v>2.3886902827429313</v>
      </c>
    </row>
    <row r="300" spans="1:33" hidden="1">
      <c r="A300" s="613">
        <v>25323</v>
      </c>
      <c r="B300" s="613" t="s">
        <v>2155</v>
      </c>
      <c r="E300" s="616" t="s">
        <v>2254</v>
      </c>
      <c r="F300" s="616">
        <v>1</v>
      </c>
      <c r="G300" s="616" t="s">
        <v>2251</v>
      </c>
      <c r="H300" s="616">
        <v>1</v>
      </c>
      <c r="I300" s="616" t="s">
        <v>2176</v>
      </c>
      <c r="J300" s="616" t="s">
        <v>2188</v>
      </c>
      <c r="K300" s="616">
        <v>3</v>
      </c>
      <c r="L300" s="616" t="s">
        <v>2201</v>
      </c>
      <c r="M300" s="617" t="s">
        <v>2190</v>
      </c>
      <c r="N300" s="618">
        <v>4484</v>
      </c>
      <c r="O300" s="618">
        <v>178</v>
      </c>
      <c r="P300" s="618">
        <v>54</v>
      </c>
      <c r="Q300" s="618">
        <v>394</v>
      </c>
      <c r="R300" s="618">
        <v>2206</v>
      </c>
      <c r="S300" s="618">
        <v>243</v>
      </c>
      <c r="T300" s="618">
        <v>192</v>
      </c>
      <c r="U300" s="618">
        <v>427</v>
      </c>
      <c r="V300" s="618">
        <v>394</v>
      </c>
      <c r="W300" s="618">
        <v>397</v>
      </c>
      <c r="X300" s="625">
        <f t="shared" si="41"/>
        <v>100</v>
      </c>
      <c r="Y300" s="625">
        <f t="shared" si="42"/>
        <v>3.969669937555754</v>
      </c>
      <c r="Z300" s="625">
        <f t="shared" si="43"/>
        <v>1.2042818911685995</v>
      </c>
      <c r="AA300" s="625">
        <f t="shared" si="44"/>
        <v>8.7867975022301525</v>
      </c>
      <c r="AB300" s="625">
        <f t="shared" si="45"/>
        <v>49.197145405887596</v>
      </c>
      <c r="AC300" s="625">
        <f t="shared" si="46"/>
        <v>5.4192685102586982</v>
      </c>
      <c r="AD300" s="625">
        <f t="shared" si="47"/>
        <v>4.2818911685994641</v>
      </c>
      <c r="AE300" s="625">
        <f t="shared" si="48"/>
        <v>9.5227475468331857</v>
      </c>
      <c r="AF300" s="625">
        <f t="shared" si="49"/>
        <v>8.7867975022301525</v>
      </c>
      <c r="AG300" s="625">
        <f t="shared" si="50"/>
        <v>8.8537020517395177</v>
      </c>
    </row>
    <row r="301" spans="1:33" hidden="1">
      <c r="A301" s="613">
        <v>25324</v>
      </c>
      <c r="B301" s="613" t="s">
        <v>2155</v>
      </c>
      <c r="E301" s="616" t="s">
        <v>2254</v>
      </c>
      <c r="F301" s="616">
        <v>1</v>
      </c>
      <c r="G301" s="616" t="s">
        <v>2251</v>
      </c>
      <c r="H301" s="616">
        <v>1</v>
      </c>
      <c r="I301" s="616" t="s">
        <v>2176</v>
      </c>
      <c r="J301" s="616" t="s">
        <v>2188</v>
      </c>
      <c r="K301" s="616">
        <v>3</v>
      </c>
      <c r="L301" s="616" t="s">
        <v>2202</v>
      </c>
      <c r="M301" s="617" t="s">
        <v>2190</v>
      </c>
      <c r="N301" s="618">
        <v>3649</v>
      </c>
      <c r="O301" s="618">
        <v>108</v>
      </c>
      <c r="P301" s="621" t="s">
        <v>2260</v>
      </c>
      <c r="Q301" s="618">
        <v>371</v>
      </c>
      <c r="R301" s="618">
        <v>2066</v>
      </c>
      <c r="S301" s="618">
        <v>207</v>
      </c>
      <c r="T301" s="618">
        <v>50</v>
      </c>
      <c r="U301" s="618">
        <v>288</v>
      </c>
      <c r="V301" s="618">
        <v>493</v>
      </c>
      <c r="W301" s="618">
        <v>67</v>
      </c>
      <c r="X301" s="625">
        <f t="shared" si="41"/>
        <v>100</v>
      </c>
      <c r="Y301" s="625">
        <f t="shared" si="42"/>
        <v>2.9597149904083313</v>
      </c>
      <c r="Z301" s="625">
        <f t="shared" si="43"/>
        <v>0</v>
      </c>
      <c r="AA301" s="625">
        <f t="shared" si="44"/>
        <v>10.167169087421211</v>
      </c>
      <c r="AB301" s="625">
        <f t="shared" si="45"/>
        <v>56.618251575774181</v>
      </c>
      <c r="AC301" s="625">
        <f t="shared" si="46"/>
        <v>5.6727870649493015</v>
      </c>
      <c r="AD301" s="625">
        <f t="shared" si="47"/>
        <v>1.3702384214853385</v>
      </c>
      <c r="AE301" s="625">
        <f t="shared" si="48"/>
        <v>7.8925733077555487</v>
      </c>
      <c r="AF301" s="625">
        <f t="shared" si="49"/>
        <v>13.510550835845436</v>
      </c>
      <c r="AG301" s="625">
        <f t="shared" si="50"/>
        <v>1.8361194847903537</v>
      </c>
    </row>
    <row r="302" spans="1:33" hidden="1">
      <c r="A302" s="613">
        <v>25325</v>
      </c>
      <c r="B302" s="613" t="s">
        <v>2155</v>
      </c>
      <c r="E302" s="616" t="s">
        <v>2254</v>
      </c>
      <c r="F302" s="616">
        <v>1</v>
      </c>
      <c r="G302" s="616" t="s">
        <v>2251</v>
      </c>
      <c r="H302" s="616">
        <v>1</v>
      </c>
      <c r="I302" s="616" t="s">
        <v>2176</v>
      </c>
      <c r="J302" s="616" t="s">
        <v>2188</v>
      </c>
      <c r="K302" s="616">
        <v>3</v>
      </c>
      <c r="L302" s="616" t="s">
        <v>2203</v>
      </c>
      <c r="M302" s="617" t="s">
        <v>2190</v>
      </c>
      <c r="N302" s="618">
        <v>12983</v>
      </c>
      <c r="O302" s="621" t="s">
        <v>2260</v>
      </c>
      <c r="P302" s="621" t="s">
        <v>2260</v>
      </c>
      <c r="Q302" s="621" t="s">
        <v>2260</v>
      </c>
      <c r="R302" s="618">
        <v>345</v>
      </c>
      <c r="S302" s="618">
        <v>235</v>
      </c>
      <c r="T302" s="621" t="s">
        <v>2260</v>
      </c>
      <c r="U302" s="621" t="s">
        <v>2260</v>
      </c>
      <c r="V302" s="621" t="s">
        <v>2260</v>
      </c>
      <c r="W302" s="618">
        <v>11300</v>
      </c>
      <c r="X302" s="625">
        <f t="shared" si="41"/>
        <v>100</v>
      </c>
      <c r="Y302" s="625">
        <f t="shared" si="42"/>
        <v>0</v>
      </c>
      <c r="Z302" s="625">
        <f t="shared" si="43"/>
        <v>0</v>
      </c>
      <c r="AA302" s="625">
        <f t="shared" si="44"/>
        <v>0</v>
      </c>
      <c r="AB302" s="625">
        <f t="shared" si="45"/>
        <v>2.6573211122236771</v>
      </c>
      <c r="AC302" s="625">
        <f t="shared" si="46"/>
        <v>1.8100593083262728</v>
      </c>
      <c r="AD302" s="625">
        <f t="shared" si="47"/>
        <v>0</v>
      </c>
      <c r="AE302" s="625">
        <f t="shared" si="48"/>
        <v>0</v>
      </c>
      <c r="AF302" s="625">
        <f t="shared" si="49"/>
        <v>0</v>
      </c>
      <c r="AG302" s="625">
        <f t="shared" si="50"/>
        <v>87.036894400369718</v>
      </c>
    </row>
    <row r="303" spans="1:33" hidden="1">
      <c r="A303" s="613">
        <v>25326</v>
      </c>
      <c r="B303" s="613" t="s">
        <v>2155</v>
      </c>
      <c r="E303" s="616" t="s">
        <v>2254</v>
      </c>
      <c r="F303" s="616">
        <v>1</v>
      </c>
      <c r="G303" s="616" t="s">
        <v>2251</v>
      </c>
      <c r="H303" s="616">
        <v>1</v>
      </c>
      <c r="I303" s="616" t="s">
        <v>2176</v>
      </c>
      <c r="J303" s="616" t="s">
        <v>2188</v>
      </c>
      <c r="K303" s="616">
        <v>2</v>
      </c>
      <c r="L303" s="616" t="s">
        <v>2204</v>
      </c>
      <c r="M303" s="617" t="s">
        <v>2190</v>
      </c>
      <c r="N303" s="618">
        <v>18376</v>
      </c>
      <c r="O303" s="618">
        <v>48</v>
      </c>
      <c r="P303" s="621" t="s">
        <v>2260</v>
      </c>
      <c r="Q303" s="618">
        <v>5</v>
      </c>
      <c r="R303" s="618">
        <v>5</v>
      </c>
      <c r="S303" s="621" t="s">
        <v>2260</v>
      </c>
      <c r="T303" s="621" t="s">
        <v>2260</v>
      </c>
      <c r="U303" s="618">
        <v>11</v>
      </c>
      <c r="V303" s="618">
        <v>119</v>
      </c>
      <c r="W303" s="618">
        <v>134</v>
      </c>
      <c r="X303" s="625">
        <f t="shared" si="41"/>
        <v>100</v>
      </c>
      <c r="Y303" s="625">
        <f t="shared" si="42"/>
        <v>0.26121027427078797</v>
      </c>
      <c r="Z303" s="625">
        <f t="shared" si="43"/>
        <v>0</v>
      </c>
      <c r="AA303" s="625">
        <f t="shared" si="44"/>
        <v>2.7209403569873749E-2</v>
      </c>
      <c r="AB303" s="625">
        <f t="shared" si="45"/>
        <v>2.7209403569873749E-2</v>
      </c>
      <c r="AC303" s="625">
        <f t="shared" si="46"/>
        <v>0</v>
      </c>
      <c r="AD303" s="625">
        <f t="shared" si="47"/>
        <v>0</v>
      </c>
      <c r="AE303" s="625">
        <f t="shared" si="48"/>
        <v>5.9860687853722248E-2</v>
      </c>
      <c r="AF303" s="625">
        <f t="shared" si="49"/>
        <v>0.64758380496299528</v>
      </c>
      <c r="AG303" s="625">
        <f t="shared" si="50"/>
        <v>0.7292120156726164</v>
      </c>
    </row>
    <row r="304" spans="1:33" hidden="1">
      <c r="A304" s="613">
        <v>25327</v>
      </c>
      <c r="B304" s="613" t="s">
        <v>2155</v>
      </c>
      <c r="E304" s="616" t="s">
        <v>2254</v>
      </c>
      <c r="F304" s="616">
        <v>1</v>
      </c>
      <c r="G304" s="616" t="s">
        <v>2251</v>
      </c>
      <c r="H304" s="616">
        <v>1</v>
      </c>
      <c r="I304" s="616" t="s">
        <v>2176</v>
      </c>
      <c r="J304" s="616" t="s">
        <v>2188</v>
      </c>
      <c r="K304" s="616">
        <v>3</v>
      </c>
      <c r="L304" s="616" t="s">
        <v>2205</v>
      </c>
      <c r="M304" s="617" t="s">
        <v>2190</v>
      </c>
      <c r="N304" s="618">
        <v>16014</v>
      </c>
      <c r="O304" s="621" t="s">
        <v>2260</v>
      </c>
      <c r="P304" s="621" t="s">
        <v>2260</v>
      </c>
      <c r="Q304" s="621" t="s">
        <v>2260</v>
      </c>
      <c r="R304" s="621" t="s">
        <v>2260</v>
      </c>
      <c r="S304" s="621" t="s">
        <v>2260</v>
      </c>
      <c r="T304" s="621" t="s">
        <v>2260</v>
      </c>
      <c r="U304" s="621" t="s">
        <v>2260</v>
      </c>
      <c r="V304" s="621" t="s">
        <v>2260</v>
      </c>
      <c r="W304" s="618">
        <v>134</v>
      </c>
      <c r="X304" s="625">
        <f t="shared" si="41"/>
        <v>100</v>
      </c>
      <c r="Y304" s="625">
        <f t="shared" si="42"/>
        <v>0</v>
      </c>
      <c r="Z304" s="625">
        <f t="shared" si="43"/>
        <v>0</v>
      </c>
      <c r="AA304" s="625">
        <f t="shared" si="44"/>
        <v>0</v>
      </c>
      <c r="AB304" s="625">
        <f t="shared" si="45"/>
        <v>0</v>
      </c>
      <c r="AC304" s="625">
        <f t="shared" si="46"/>
        <v>0</v>
      </c>
      <c r="AD304" s="625">
        <f t="shared" si="47"/>
        <v>0</v>
      </c>
      <c r="AE304" s="625">
        <f t="shared" si="48"/>
        <v>0</v>
      </c>
      <c r="AF304" s="625">
        <f t="shared" si="49"/>
        <v>0</v>
      </c>
      <c r="AG304" s="625">
        <f t="shared" si="50"/>
        <v>0.83676782815036854</v>
      </c>
    </row>
    <row r="305" spans="1:33" hidden="1">
      <c r="A305" s="613">
        <v>25328</v>
      </c>
      <c r="B305" s="613" t="s">
        <v>2155</v>
      </c>
      <c r="E305" s="616" t="s">
        <v>2254</v>
      </c>
      <c r="F305" s="616">
        <v>1</v>
      </c>
      <c r="G305" s="616" t="s">
        <v>2251</v>
      </c>
      <c r="H305" s="616">
        <v>1</v>
      </c>
      <c r="I305" s="616" t="s">
        <v>2176</v>
      </c>
      <c r="J305" s="616" t="s">
        <v>2188</v>
      </c>
      <c r="K305" s="616">
        <v>3</v>
      </c>
      <c r="L305" s="616" t="s">
        <v>2206</v>
      </c>
      <c r="M305" s="617" t="s">
        <v>2190</v>
      </c>
      <c r="N305" s="618">
        <v>2362</v>
      </c>
      <c r="O305" s="618">
        <v>48</v>
      </c>
      <c r="P305" s="621" t="s">
        <v>2260</v>
      </c>
      <c r="Q305" s="618">
        <v>5</v>
      </c>
      <c r="R305" s="618">
        <v>5</v>
      </c>
      <c r="S305" s="621" t="s">
        <v>2260</v>
      </c>
      <c r="T305" s="621" t="s">
        <v>2260</v>
      </c>
      <c r="U305" s="618">
        <v>11</v>
      </c>
      <c r="V305" s="618">
        <v>119</v>
      </c>
      <c r="W305" s="621" t="s">
        <v>2260</v>
      </c>
      <c r="X305" s="625">
        <f t="shared" si="41"/>
        <v>100</v>
      </c>
      <c r="Y305" s="625">
        <f t="shared" si="42"/>
        <v>2.0321761219305672</v>
      </c>
      <c r="Z305" s="625">
        <f t="shared" si="43"/>
        <v>0</v>
      </c>
      <c r="AA305" s="625">
        <f t="shared" si="44"/>
        <v>0.21168501270110077</v>
      </c>
      <c r="AB305" s="625">
        <f t="shared" si="45"/>
        <v>0.21168501270110077</v>
      </c>
      <c r="AC305" s="625">
        <f t="shared" si="46"/>
        <v>0</v>
      </c>
      <c r="AD305" s="625">
        <f t="shared" si="47"/>
        <v>0</v>
      </c>
      <c r="AE305" s="625">
        <f t="shared" si="48"/>
        <v>0.46570702794242164</v>
      </c>
      <c r="AF305" s="625">
        <f t="shared" si="49"/>
        <v>5.0381033022861983</v>
      </c>
      <c r="AG305" s="625">
        <f t="shared" si="50"/>
        <v>0</v>
      </c>
    </row>
    <row r="306" spans="1:33" hidden="1">
      <c r="A306" s="613">
        <v>25329</v>
      </c>
      <c r="B306" s="613" t="s">
        <v>2155</v>
      </c>
      <c r="E306" s="616" t="s">
        <v>2254</v>
      </c>
      <c r="F306" s="616">
        <v>1</v>
      </c>
      <c r="G306" s="616" t="s">
        <v>2251</v>
      </c>
      <c r="H306" s="616">
        <v>1</v>
      </c>
      <c r="I306" s="616" t="s">
        <v>2176</v>
      </c>
      <c r="J306" s="616" t="s">
        <v>2188</v>
      </c>
      <c r="K306" s="616">
        <v>2</v>
      </c>
      <c r="L306" s="616" t="s">
        <v>2207</v>
      </c>
      <c r="M306" s="617" t="s">
        <v>2190</v>
      </c>
      <c r="N306" s="618">
        <v>15849</v>
      </c>
      <c r="O306" s="618">
        <v>4</v>
      </c>
      <c r="P306" s="621" t="s">
        <v>2260</v>
      </c>
      <c r="Q306" s="618">
        <v>23</v>
      </c>
      <c r="R306" s="618">
        <v>32</v>
      </c>
      <c r="S306" s="621" t="s">
        <v>2260</v>
      </c>
      <c r="T306" s="621" t="s">
        <v>2260</v>
      </c>
      <c r="U306" s="621" t="s">
        <v>2260</v>
      </c>
      <c r="V306" s="618">
        <v>27</v>
      </c>
      <c r="W306" s="618">
        <v>409</v>
      </c>
      <c r="X306" s="625">
        <f t="shared" si="41"/>
        <v>100</v>
      </c>
      <c r="Y306" s="625">
        <f t="shared" si="42"/>
        <v>2.5238185374471575E-2</v>
      </c>
      <c r="Z306" s="625">
        <f t="shared" si="43"/>
        <v>0</v>
      </c>
      <c r="AA306" s="625">
        <f t="shared" si="44"/>
        <v>0.14511956590321154</v>
      </c>
      <c r="AB306" s="625">
        <f t="shared" si="45"/>
        <v>0.2019054829957726</v>
      </c>
      <c r="AC306" s="625">
        <f t="shared" si="46"/>
        <v>0</v>
      </c>
      <c r="AD306" s="625">
        <f t="shared" si="47"/>
        <v>0</v>
      </c>
      <c r="AE306" s="625">
        <f t="shared" si="48"/>
        <v>0</v>
      </c>
      <c r="AF306" s="625">
        <f t="shared" si="49"/>
        <v>0.17035775127768313</v>
      </c>
      <c r="AG306" s="625">
        <f t="shared" si="50"/>
        <v>2.5806044545397184</v>
      </c>
    </row>
    <row r="307" spans="1:33" hidden="1">
      <c r="A307" s="613">
        <v>25330</v>
      </c>
      <c r="B307" s="613" t="s">
        <v>2155</v>
      </c>
      <c r="E307" s="616" t="s">
        <v>2254</v>
      </c>
      <c r="F307" s="616">
        <v>1</v>
      </c>
      <c r="G307" s="616" t="s">
        <v>2251</v>
      </c>
      <c r="H307" s="616">
        <v>1</v>
      </c>
      <c r="I307" s="616" t="s">
        <v>2176</v>
      </c>
      <c r="J307" s="616" t="s">
        <v>2188</v>
      </c>
      <c r="K307" s="616">
        <v>3</v>
      </c>
      <c r="L307" s="616" t="s">
        <v>2208</v>
      </c>
      <c r="M307" s="617" t="s">
        <v>2190</v>
      </c>
      <c r="N307" s="618">
        <v>6879</v>
      </c>
      <c r="O307" s="621" t="s">
        <v>2260</v>
      </c>
      <c r="P307" s="621" t="s">
        <v>2260</v>
      </c>
      <c r="Q307" s="621" t="s">
        <v>2260</v>
      </c>
      <c r="R307" s="621" t="s">
        <v>2260</v>
      </c>
      <c r="S307" s="621" t="s">
        <v>2260</v>
      </c>
      <c r="T307" s="621" t="s">
        <v>2260</v>
      </c>
      <c r="U307" s="621" t="s">
        <v>2260</v>
      </c>
      <c r="V307" s="621" t="s">
        <v>2260</v>
      </c>
      <c r="W307" s="618">
        <v>264</v>
      </c>
      <c r="X307" s="625">
        <f t="shared" si="41"/>
        <v>100</v>
      </c>
      <c r="Y307" s="625">
        <f t="shared" si="42"/>
        <v>0</v>
      </c>
      <c r="Z307" s="625">
        <f t="shared" si="43"/>
        <v>0</v>
      </c>
      <c r="AA307" s="625">
        <f t="shared" si="44"/>
        <v>0</v>
      </c>
      <c r="AB307" s="625">
        <f t="shared" si="45"/>
        <v>0</v>
      </c>
      <c r="AC307" s="625">
        <f t="shared" si="46"/>
        <v>0</v>
      </c>
      <c r="AD307" s="625">
        <f t="shared" si="47"/>
        <v>0</v>
      </c>
      <c r="AE307" s="625">
        <f t="shared" si="48"/>
        <v>0</v>
      </c>
      <c r="AF307" s="625">
        <f t="shared" si="49"/>
        <v>0</v>
      </c>
      <c r="AG307" s="625">
        <f t="shared" si="50"/>
        <v>3.8377671173135632</v>
      </c>
    </row>
    <row r="308" spans="1:33" hidden="1">
      <c r="A308" s="613">
        <v>25331</v>
      </c>
      <c r="B308" s="613" t="s">
        <v>2155</v>
      </c>
      <c r="E308" s="616" t="s">
        <v>2254</v>
      </c>
      <c r="F308" s="616">
        <v>1</v>
      </c>
      <c r="G308" s="616" t="s">
        <v>2251</v>
      </c>
      <c r="H308" s="616">
        <v>1</v>
      </c>
      <c r="I308" s="616" t="s">
        <v>2176</v>
      </c>
      <c r="J308" s="616" t="s">
        <v>2188</v>
      </c>
      <c r="K308" s="616">
        <v>3</v>
      </c>
      <c r="L308" s="616" t="s">
        <v>2209</v>
      </c>
      <c r="M308" s="617" t="s">
        <v>2190</v>
      </c>
      <c r="N308" s="618">
        <v>4093</v>
      </c>
      <c r="O308" s="621" t="s">
        <v>2260</v>
      </c>
      <c r="P308" s="621" t="s">
        <v>2260</v>
      </c>
      <c r="Q308" s="621" t="s">
        <v>2260</v>
      </c>
      <c r="R308" s="621" t="s">
        <v>2260</v>
      </c>
      <c r="S308" s="621" t="s">
        <v>2260</v>
      </c>
      <c r="T308" s="621" t="s">
        <v>2260</v>
      </c>
      <c r="U308" s="621" t="s">
        <v>2260</v>
      </c>
      <c r="V308" s="621" t="s">
        <v>2260</v>
      </c>
      <c r="W308" s="618">
        <v>117</v>
      </c>
      <c r="X308" s="625">
        <f t="shared" si="41"/>
        <v>100</v>
      </c>
      <c r="Y308" s="625">
        <f t="shared" si="42"/>
        <v>0</v>
      </c>
      <c r="Z308" s="625">
        <f t="shared" si="43"/>
        <v>0</v>
      </c>
      <c r="AA308" s="625">
        <f t="shared" si="44"/>
        <v>0</v>
      </c>
      <c r="AB308" s="625">
        <f t="shared" si="45"/>
        <v>0</v>
      </c>
      <c r="AC308" s="625">
        <f t="shared" si="46"/>
        <v>0</v>
      </c>
      <c r="AD308" s="625">
        <f t="shared" si="47"/>
        <v>0</v>
      </c>
      <c r="AE308" s="625">
        <f t="shared" si="48"/>
        <v>0</v>
      </c>
      <c r="AF308" s="625">
        <f t="shared" si="49"/>
        <v>0</v>
      </c>
      <c r="AG308" s="625">
        <f t="shared" si="50"/>
        <v>2.8585389689714145</v>
      </c>
    </row>
    <row r="309" spans="1:33" hidden="1">
      <c r="A309" s="613">
        <v>25332</v>
      </c>
      <c r="B309" s="613" t="s">
        <v>2155</v>
      </c>
      <c r="E309" s="616" t="s">
        <v>2254</v>
      </c>
      <c r="F309" s="616">
        <v>1</v>
      </c>
      <c r="G309" s="616" t="s">
        <v>2251</v>
      </c>
      <c r="H309" s="616">
        <v>1</v>
      </c>
      <c r="I309" s="616" t="s">
        <v>2176</v>
      </c>
      <c r="J309" s="616" t="s">
        <v>2188</v>
      </c>
      <c r="K309" s="616">
        <v>3</v>
      </c>
      <c r="L309" s="616" t="s">
        <v>2210</v>
      </c>
      <c r="M309" s="617" t="s">
        <v>2190</v>
      </c>
      <c r="N309" s="618">
        <v>245</v>
      </c>
      <c r="O309" s="618">
        <v>4</v>
      </c>
      <c r="P309" s="621" t="s">
        <v>2260</v>
      </c>
      <c r="Q309" s="618">
        <v>23</v>
      </c>
      <c r="R309" s="618">
        <v>32</v>
      </c>
      <c r="S309" s="621" t="s">
        <v>2260</v>
      </c>
      <c r="T309" s="621" t="s">
        <v>2260</v>
      </c>
      <c r="U309" s="621" t="s">
        <v>2260</v>
      </c>
      <c r="V309" s="618">
        <v>27</v>
      </c>
      <c r="W309" s="621" t="s">
        <v>2260</v>
      </c>
      <c r="X309" s="625">
        <f t="shared" si="41"/>
        <v>100</v>
      </c>
      <c r="Y309" s="625">
        <f t="shared" si="42"/>
        <v>1.6326530612244898</v>
      </c>
      <c r="Z309" s="625">
        <f t="shared" si="43"/>
        <v>0</v>
      </c>
      <c r="AA309" s="625">
        <f t="shared" si="44"/>
        <v>9.387755102040817</v>
      </c>
      <c r="AB309" s="625">
        <f t="shared" si="45"/>
        <v>13.061224489795919</v>
      </c>
      <c r="AC309" s="625">
        <f t="shared" si="46"/>
        <v>0</v>
      </c>
      <c r="AD309" s="625">
        <f t="shared" si="47"/>
        <v>0</v>
      </c>
      <c r="AE309" s="625">
        <f t="shared" si="48"/>
        <v>0</v>
      </c>
      <c r="AF309" s="625">
        <f t="shared" si="49"/>
        <v>11.020408163265307</v>
      </c>
      <c r="AG309" s="625">
        <f t="shared" si="50"/>
        <v>0</v>
      </c>
    </row>
    <row r="310" spans="1:33" hidden="1">
      <c r="A310" s="613">
        <v>25333</v>
      </c>
      <c r="B310" s="613" t="s">
        <v>2155</v>
      </c>
      <c r="E310" s="616" t="s">
        <v>2254</v>
      </c>
      <c r="F310" s="616">
        <v>1</v>
      </c>
      <c r="G310" s="616" t="s">
        <v>2251</v>
      </c>
      <c r="H310" s="616">
        <v>1</v>
      </c>
      <c r="I310" s="616" t="s">
        <v>2176</v>
      </c>
      <c r="J310" s="616" t="s">
        <v>2188</v>
      </c>
      <c r="K310" s="616">
        <v>3</v>
      </c>
      <c r="L310" s="616" t="s">
        <v>2211</v>
      </c>
      <c r="M310" s="617" t="s">
        <v>2190</v>
      </c>
      <c r="N310" s="618">
        <v>4632</v>
      </c>
      <c r="O310" s="621" t="s">
        <v>2260</v>
      </c>
      <c r="P310" s="621" t="s">
        <v>2260</v>
      </c>
      <c r="Q310" s="621" t="s">
        <v>2260</v>
      </c>
      <c r="R310" s="621" t="s">
        <v>2260</v>
      </c>
      <c r="S310" s="621" t="s">
        <v>2260</v>
      </c>
      <c r="T310" s="621" t="s">
        <v>2260</v>
      </c>
      <c r="U310" s="621" t="s">
        <v>2260</v>
      </c>
      <c r="V310" s="621" t="s">
        <v>2260</v>
      </c>
      <c r="W310" s="618">
        <v>28</v>
      </c>
      <c r="X310" s="625">
        <f t="shared" si="41"/>
        <v>100</v>
      </c>
      <c r="Y310" s="625">
        <f t="shared" si="42"/>
        <v>0</v>
      </c>
      <c r="Z310" s="625">
        <f t="shared" si="43"/>
        <v>0</v>
      </c>
      <c r="AA310" s="625">
        <f t="shared" si="44"/>
        <v>0</v>
      </c>
      <c r="AB310" s="625">
        <f t="shared" si="45"/>
        <v>0</v>
      </c>
      <c r="AC310" s="625">
        <f t="shared" si="46"/>
        <v>0</v>
      </c>
      <c r="AD310" s="625">
        <f t="shared" si="47"/>
        <v>0</v>
      </c>
      <c r="AE310" s="625">
        <f t="shared" si="48"/>
        <v>0</v>
      </c>
      <c r="AF310" s="625">
        <f t="shared" si="49"/>
        <v>0</v>
      </c>
      <c r="AG310" s="625">
        <f t="shared" si="50"/>
        <v>0.60449050086355793</v>
      </c>
    </row>
    <row r="311" spans="1:33" hidden="1">
      <c r="A311" s="613">
        <v>25334</v>
      </c>
      <c r="B311" s="613" t="s">
        <v>2155</v>
      </c>
      <c r="E311" s="616" t="s">
        <v>2254</v>
      </c>
      <c r="F311" s="616">
        <v>1</v>
      </c>
      <c r="G311" s="616" t="s">
        <v>2251</v>
      </c>
      <c r="H311" s="616">
        <v>1</v>
      </c>
      <c r="I311" s="616" t="s">
        <v>2176</v>
      </c>
      <c r="J311" s="616" t="s">
        <v>2188</v>
      </c>
      <c r="K311" s="616">
        <v>2</v>
      </c>
      <c r="L311" s="616" t="s">
        <v>2212</v>
      </c>
      <c r="M311" s="617" t="s">
        <v>2190</v>
      </c>
      <c r="N311" s="618">
        <v>8300</v>
      </c>
      <c r="O311" s="618">
        <v>1590</v>
      </c>
      <c r="P311" s="618">
        <v>73</v>
      </c>
      <c r="Q311" s="618">
        <v>1199</v>
      </c>
      <c r="R311" s="618">
        <v>1495</v>
      </c>
      <c r="S311" s="618">
        <v>12</v>
      </c>
      <c r="T311" s="618">
        <v>134</v>
      </c>
      <c r="U311" s="618">
        <v>712</v>
      </c>
      <c r="V311" s="618">
        <v>2457</v>
      </c>
      <c r="W311" s="618">
        <v>587</v>
      </c>
      <c r="X311" s="625">
        <f t="shared" si="41"/>
        <v>100</v>
      </c>
      <c r="Y311" s="625">
        <f t="shared" si="42"/>
        <v>19.156626506024097</v>
      </c>
      <c r="Z311" s="625">
        <f t="shared" si="43"/>
        <v>0.87951807228915657</v>
      </c>
      <c r="AA311" s="625">
        <f t="shared" si="44"/>
        <v>14.445783132530121</v>
      </c>
      <c r="AB311" s="625">
        <f t="shared" si="45"/>
        <v>18.012048192771086</v>
      </c>
      <c r="AC311" s="625">
        <f t="shared" si="46"/>
        <v>0.14457831325301204</v>
      </c>
      <c r="AD311" s="625">
        <f t="shared" si="47"/>
        <v>1.6144578313253013</v>
      </c>
      <c r="AE311" s="625">
        <f t="shared" si="48"/>
        <v>8.5783132530120483</v>
      </c>
      <c r="AF311" s="625">
        <f t="shared" si="49"/>
        <v>29.602409638554217</v>
      </c>
      <c r="AG311" s="625">
        <f t="shared" si="50"/>
        <v>7.072289156626506</v>
      </c>
    </row>
    <row r="312" spans="1:33" hidden="1">
      <c r="A312" s="613">
        <v>25335</v>
      </c>
      <c r="B312" s="613" t="s">
        <v>2155</v>
      </c>
      <c r="E312" s="616" t="s">
        <v>2254</v>
      </c>
      <c r="F312" s="616">
        <v>1</v>
      </c>
      <c r="G312" s="616" t="s">
        <v>2251</v>
      </c>
      <c r="H312" s="616">
        <v>1</v>
      </c>
      <c r="I312" s="616" t="s">
        <v>2176</v>
      </c>
      <c r="J312" s="616" t="s">
        <v>2188</v>
      </c>
      <c r="K312" s="616">
        <v>3</v>
      </c>
      <c r="L312" s="616" t="s">
        <v>2213</v>
      </c>
      <c r="M312" s="617" t="s">
        <v>2190</v>
      </c>
      <c r="N312" s="618">
        <v>2116</v>
      </c>
      <c r="O312" s="618">
        <v>647</v>
      </c>
      <c r="P312" s="621" t="s">
        <v>2260</v>
      </c>
      <c r="Q312" s="621" t="s">
        <v>2260</v>
      </c>
      <c r="R312" s="618">
        <v>314</v>
      </c>
      <c r="S312" s="621" t="s">
        <v>2260</v>
      </c>
      <c r="T312" s="621" t="s">
        <v>2260</v>
      </c>
      <c r="U312" s="621" t="s">
        <v>2260</v>
      </c>
      <c r="V312" s="618">
        <v>739</v>
      </c>
      <c r="W312" s="618">
        <v>416</v>
      </c>
      <c r="X312" s="625">
        <f t="shared" si="41"/>
        <v>100</v>
      </c>
      <c r="Y312" s="625">
        <f t="shared" si="42"/>
        <v>30.576559546313796</v>
      </c>
      <c r="Z312" s="625">
        <f t="shared" si="43"/>
        <v>0</v>
      </c>
      <c r="AA312" s="625">
        <f t="shared" si="44"/>
        <v>0</v>
      </c>
      <c r="AB312" s="625">
        <f t="shared" si="45"/>
        <v>14.839319470699433</v>
      </c>
      <c r="AC312" s="625">
        <f t="shared" si="46"/>
        <v>0</v>
      </c>
      <c r="AD312" s="625">
        <f t="shared" si="47"/>
        <v>0</v>
      </c>
      <c r="AE312" s="625">
        <f t="shared" si="48"/>
        <v>0</v>
      </c>
      <c r="AF312" s="625">
        <f t="shared" si="49"/>
        <v>34.924385633270319</v>
      </c>
      <c r="AG312" s="625">
        <f t="shared" si="50"/>
        <v>19.659735349716446</v>
      </c>
    </row>
    <row r="313" spans="1:33" hidden="1">
      <c r="A313" s="613">
        <v>25336</v>
      </c>
      <c r="B313" s="613" t="s">
        <v>2155</v>
      </c>
      <c r="E313" s="616" t="s">
        <v>2254</v>
      </c>
      <c r="F313" s="616">
        <v>1</v>
      </c>
      <c r="G313" s="616" t="s">
        <v>2251</v>
      </c>
      <c r="H313" s="616">
        <v>1</v>
      </c>
      <c r="I313" s="616" t="s">
        <v>2176</v>
      </c>
      <c r="J313" s="616" t="s">
        <v>2188</v>
      </c>
      <c r="K313" s="616">
        <v>3</v>
      </c>
      <c r="L313" s="616" t="s">
        <v>2214</v>
      </c>
      <c r="M313" s="617" t="s">
        <v>2190</v>
      </c>
      <c r="N313" s="618">
        <v>547</v>
      </c>
      <c r="O313" s="618">
        <v>77</v>
      </c>
      <c r="P313" s="621" t="s">
        <v>2260</v>
      </c>
      <c r="Q313" s="618">
        <v>180</v>
      </c>
      <c r="R313" s="618">
        <v>63</v>
      </c>
      <c r="S313" s="621" t="s">
        <v>2260</v>
      </c>
      <c r="T313" s="618">
        <v>40</v>
      </c>
      <c r="U313" s="618">
        <v>75</v>
      </c>
      <c r="V313" s="618">
        <v>112</v>
      </c>
      <c r="W313" s="621" t="s">
        <v>2260</v>
      </c>
      <c r="X313" s="625">
        <f t="shared" si="41"/>
        <v>100</v>
      </c>
      <c r="Y313" s="625">
        <f t="shared" si="42"/>
        <v>14.076782449725778</v>
      </c>
      <c r="Z313" s="625">
        <f t="shared" si="43"/>
        <v>0</v>
      </c>
      <c r="AA313" s="625">
        <f t="shared" si="44"/>
        <v>32.906764168190129</v>
      </c>
      <c r="AB313" s="625">
        <f t="shared" si="45"/>
        <v>11.517367458866545</v>
      </c>
      <c r="AC313" s="625">
        <f t="shared" si="46"/>
        <v>0</v>
      </c>
      <c r="AD313" s="625">
        <f t="shared" si="47"/>
        <v>7.3126142595978063</v>
      </c>
      <c r="AE313" s="625">
        <f t="shared" si="48"/>
        <v>13.711151736745887</v>
      </c>
      <c r="AF313" s="625">
        <f t="shared" si="49"/>
        <v>20.475319926873858</v>
      </c>
      <c r="AG313" s="625">
        <f t="shared" si="50"/>
        <v>0</v>
      </c>
    </row>
    <row r="314" spans="1:33" hidden="1">
      <c r="A314" s="613">
        <v>25337</v>
      </c>
      <c r="B314" s="613" t="s">
        <v>2155</v>
      </c>
      <c r="E314" s="616" t="s">
        <v>2254</v>
      </c>
      <c r="F314" s="616">
        <v>1</v>
      </c>
      <c r="G314" s="616" t="s">
        <v>2251</v>
      </c>
      <c r="H314" s="616">
        <v>1</v>
      </c>
      <c r="I314" s="616" t="s">
        <v>2176</v>
      </c>
      <c r="J314" s="616" t="s">
        <v>2188</v>
      </c>
      <c r="K314" s="616">
        <v>3</v>
      </c>
      <c r="L314" s="616" t="s">
        <v>2215</v>
      </c>
      <c r="M314" s="617" t="s">
        <v>2190</v>
      </c>
      <c r="N314" s="618">
        <v>302</v>
      </c>
      <c r="O314" s="618">
        <v>94</v>
      </c>
      <c r="P314" s="621" t="s">
        <v>2260</v>
      </c>
      <c r="Q314" s="618">
        <v>20</v>
      </c>
      <c r="R314" s="618">
        <v>23</v>
      </c>
      <c r="S314" s="621" t="s">
        <v>2260</v>
      </c>
      <c r="T314" s="618">
        <v>4</v>
      </c>
      <c r="U314" s="618">
        <v>16</v>
      </c>
      <c r="V314" s="618">
        <v>142</v>
      </c>
      <c r="W314" s="618">
        <v>2</v>
      </c>
      <c r="X314" s="625">
        <f t="shared" si="41"/>
        <v>100</v>
      </c>
      <c r="Y314" s="625">
        <f t="shared" si="42"/>
        <v>31.125827814569533</v>
      </c>
      <c r="Z314" s="625">
        <f t="shared" si="43"/>
        <v>0</v>
      </c>
      <c r="AA314" s="625">
        <f t="shared" si="44"/>
        <v>6.6225165562913908</v>
      </c>
      <c r="AB314" s="625">
        <f t="shared" si="45"/>
        <v>7.6158940397350996</v>
      </c>
      <c r="AC314" s="625">
        <f t="shared" si="46"/>
        <v>0</v>
      </c>
      <c r="AD314" s="625">
        <f t="shared" si="47"/>
        <v>1.3245033112582782</v>
      </c>
      <c r="AE314" s="625">
        <f t="shared" si="48"/>
        <v>5.298013245033113</v>
      </c>
      <c r="AF314" s="625">
        <f t="shared" si="49"/>
        <v>47.019867549668874</v>
      </c>
      <c r="AG314" s="625">
        <f t="shared" si="50"/>
        <v>0.66225165562913912</v>
      </c>
    </row>
    <row r="315" spans="1:33" hidden="1">
      <c r="A315" s="613">
        <v>25338</v>
      </c>
      <c r="B315" s="613" t="s">
        <v>2155</v>
      </c>
      <c r="E315" s="616" t="s">
        <v>2254</v>
      </c>
      <c r="F315" s="616">
        <v>1</v>
      </c>
      <c r="G315" s="616" t="s">
        <v>2251</v>
      </c>
      <c r="H315" s="616">
        <v>1</v>
      </c>
      <c r="I315" s="616" t="s">
        <v>2176</v>
      </c>
      <c r="J315" s="616" t="s">
        <v>2188</v>
      </c>
      <c r="K315" s="616">
        <v>3</v>
      </c>
      <c r="L315" s="616" t="s">
        <v>2216</v>
      </c>
      <c r="M315" s="617" t="s">
        <v>2190</v>
      </c>
      <c r="N315" s="618">
        <v>2689</v>
      </c>
      <c r="O315" s="618">
        <v>729</v>
      </c>
      <c r="P315" s="618">
        <v>35</v>
      </c>
      <c r="Q315" s="618">
        <v>537</v>
      </c>
      <c r="R315" s="618">
        <v>256</v>
      </c>
      <c r="S315" s="618">
        <v>4</v>
      </c>
      <c r="T315" s="618">
        <v>75</v>
      </c>
      <c r="U315" s="618">
        <v>253</v>
      </c>
      <c r="V315" s="618">
        <v>717</v>
      </c>
      <c r="W315" s="618">
        <v>84</v>
      </c>
      <c r="X315" s="625">
        <f t="shared" si="41"/>
        <v>100</v>
      </c>
      <c r="Y315" s="625">
        <f t="shared" si="42"/>
        <v>27.110449981405726</v>
      </c>
      <c r="Z315" s="625">
        <f t="shared" si="43"/>
        <v>1.3015991074748978</v>
      </c>
      <c r="AA315" s="625">
        <f t="shared" si="44"/>
        <v>19.970249163257716</v>
      </c>
      <c r="AB315" s="625">
        <f t="shared" si="45"/>
        <v>9.5202677575306804</v>
      </c>
      <c r="AC315" s="625">
        <f t="shared" si="46"/>
        <v>0.14875418371141688</v>
      </c>
      <c r="AD315" s="625">
        <f t="shared" si="47"/>
        <v>2.7891409445890667</v>
      </c>
      <c r="AE315" s="625">
        <f t="shared" si="48"/>
        <v>9.4087021197471188</v>
      </c>
      <c r="AF315" s="625">
        <f t="shared" si="49"/>
        <v>26.664187430271475</v>
      </c>
      <c r="AG315" s="625">
        <f t="shared" si="50"/>
        <v>3.1238378579397543</v>
      </c>
    </row>
    <row r="316" spans="1:33" hidden="1">
      <c r="A316" s="613">
        <v>25339</v>
      </c>
      <c r="B316" s="613" t="s">
        <v>2155</v>
      </c>
      <c r="E316" s="616" t="s">
        <v>2254</v>
      </c>
      <c r="F316" s="616">
        <v>1</v>
      </c>
      <c r="G316" s="616" t="s">
        <v>2251</v>
      </c>
      <c r="H316" s="616">
        <v>1</v>
      </c>
      <c r="I316" s="616" t="s">
        <v>2176</v>
      </c>
      <c r="J316" s="616" t="s">
        <v>2188</v>
      </c>
      <c r="K316" s="616">
        <v>3</v>
      </c>
      <c r="L316" s="616" t="s">
        <v>2217</v>
      </c>
      <c r="M316" s="617" t="s">
        <v>2190</v>
      </c>
      <c r="N316" s="618">
        <v>2427</v>
      </c>
      <c r="O316" s="618">
        <v>44</v>
      </c>
      <c r="P316" s="618">
        <v>27</v>
      </c>
      <c r="Q316" s="618">
        <v>364</v>
      </c>
      <c r="R316" s="618">
        <v>830</v>
      </c>
      <c r="S316" s="618">
        <v>6</v>
      </c>
      <c r="T316" s="618">
        <v>15</v>
      </c>
      <c r="U316" s="618">
        <v>363</v>
      </c>
      <c r="V316" s="618">
        <v>742</v>
      </c>
      <c r="W316" s="618">
        <v>36</v>
      </c>
      <c r="X316" s="625">
        <f t="shared" si="41"/>
        <v>100</v>
      </c>
      <c r="Y316" s="625">
        <f t="shared" si="42"/>
        <v>1.8129377832715288</v>
      </c>
      <c r="Z316" s="625">
        <f t="shared" si="43"/>
        <v>1.1124845488257107</v>
      </c>
      <c r="AA316" s="625">
        <f t="shared" si="44"/>
        <v>14.997939843428101</v>
      </c>
      <c r="AB316" s="625">
        <f t="shared" si="45"/>
        <v>34.198599093531108</v>
      </c>
      <c r="AC316" s="625">
        <f t="shared" si="46"/>
        <v>0.2472187886279357</v>
      </c>
      <c r="AD316" s="625">
        <f t="shared" si="47"/>
        <v>0.61804697156983934</v>
      </c>
      <c r="AE316" s="625">
        <f t="shared" si="48"/>
        <v>14.956736711990112</v>
      </c>
      <c r="AF316" s="625">
        <f t="shared" si="49"/>
        <v>30.57272352698805</v>
      </c>
      <c r="AG316" s="625">
        <f t="shared" si="50"/>
        <v>1.4833127317676145</v>
      </c>
    </row>
    <row r="317" spans="1:33" hidden="1">
      <c r="A317" s="613">
        <v>25340</v>
      </c>
      <c r="B317" s="613" t="s">
        <v>2155</v>
      </c>
      <c r="E317" s="616" t="s">
        <v>2254</v>
      </c>
      <c r="F317" s="616">
        <v>1</v>
      </c>
      <c r="G317" s="616" t="s">
        <v>2251</v>
      </c>
      <c r="H317" s="616">
        <v>1</v>
      </c>
      <c r="I317" s="616" t="s">
        <v>2176</v>
      </c>
      <c r="J317" s="616" t="s">
        <v>2188</v>
      </c>
      <c r="K317" s="616">
        <v>3</v>
      </c>
      <c r="L317" s="616" t="s">
        <v>2218</v>
      </c>
      <c r="M317" s="617" t="s">
        <v>2190</v>
      </c>
      <c r="N317" s="618">
        <v>220</v>
      </c>
      <c r="O317" s="621" t="s">
        <v>2260</v>
      </c>
      <c r="P317" s="618">
        <v>12</v>
      </c>
      <c r="Q317" s="618">
        <v>98</v>
      </c>
      <c r="R317" s="618">
        <v>9</v>
      </c>
      <c r="S317" s="618">
        <v>3</v>
      </c>
      <c r="T317" s="621" t="s">
        <v>2260</v>
      </c>
      <c r="U317" s="618">
        <v>5</v>
      </c>
      <c r="V317" s="618">
        <v>6</v>
      </c>
      <c r="W317" s="618">
        <v>48</v>
      </c>
      <c r="X317" s="625">
        <f t="shared" si="41"/>
        <v>100</v>
      </c>
      <c r="Y317" s="625">
        <f t="shared" si="42"/>
        <v>0</v>
      </c>
      <c r="Z317" s="625">
        <f t="shared" si="43"/>
        <v>5.4545454545454541</v>
      </c>
      <c r="AA317" s="625">
        <f t="shared" si="44"/>
        <v>44.545454545454547</v>
      </c>
      <c r="AB317" s="625">
        <f t="shared" si="45"/>
        <v>4.0909090909090908</v>
      </c>
      <c r="AC317" s="625">
        <f t="shared" si="46"/>
        <v>1.3636363636363635</v>
      </c>
      <c r="AD317" s="625">
        <f t="shared" si="47"/>
        <v>0</v>
      </c>
      <c r="AE317" s="625">
        <f t="shared" si="48"/>
        <v>2.2727272727272729</v>
      </c>
      <c r="AF317" s="625">
        <f t="shared" si="49"/>
        <v>2.7272727272727271</v>
      </c>
      <c r="AG317" s="625">
        <f t="shared" si="50"/>
        <v>21.818181818181817</v>
      </c>
    </row>
    <row r="318" spans="1:33" hidden="1">
      <c r="A318" s="613">
        <v>25341</v>
      </c>
      <c r="B318" s="613" t="s">
        <v>2155</v>
      </c>
      <c r="E318" s="616" t="s">
        <v>2254</v>
      </c>
      <c r="F318" s="616">
        <v>1</v>
      </c>
      <c r="G318" s="616" t="s">
        <v>2251</v>
      </c>
      <c r="H318" s="616">
        <v>1</v>
      </c>
      <c r="I318" s="616" t="s">
        <v>2176</v>
      </c>
      <c r="J318" s="616" t="s">
        <v>2188</v>
      </c>
      <c r="K318" s="616">
        <v>2</v>
      </c>
      <c r="L318" s="616" t="s">
        <v>2219</v>
      </c>
      <c r="M318" s="617" t="s">
        <v>2190</v>
      </c>
      <c r="N318" s="618">
        <v>11438</v>
      </c>
      <c r="O318" s="618">
        <v>462</v>
      </c>
      <c r="P318" s="618">
        <v>79</v>
      </c>
      <c r="Q318" s="618">
        <v>4446</v>
      </c>
      <c r="R318" s="618">
        <v>1579</v>
      </c>
      <c r="S318" s="621" t="s">
        <v>2260</v>
      </c>
      <c r="T318" s="618">
        <v>967</v>
      </c>
      <c r="U318" s="618">
        <v>456</v>
      </c>
      <c r="V318" s="618">
        <v>2049</v>
      </c>
      <c r="W318" s="618">
        <v>1361</v>
      </c>
      <c r="X318" s="625">
        <f t="shared" si="41"/>
        <v>100</v>
      </c>
      <c r="Y318" s="625">
        <f t="shared" si="42"/>
        <v>4.0391676866585069</v>
      </c>
      <c r="Z318" s="625">
        <f t="shared" si="43"/>
        <v>0.69068018884420346</v>
      </c>
      <c r="AA318" s="625">
        <f t="shared" si="44"/>
        <v>38.870431893687709</v>
      </c>
      <c r="AB318" s="625">
        <f t="shared" si="45"/>
        <v>13.804860989683512</v>
      </c>
      <c r="AC318" s="625">
        <f t="shared" si="46"/>
        <v>0</v>
      </c>
      <c r="AD318" s="625">
        <f t="shared" si="47"/>
        <v>8.4542752229410745</v>
      </c>
      <c r="AE318" s="625">
        <f t="shared" si="48"/>
        <v>3.9867109634551494</v>
      </c>
      <c r="AF318" s="625">
        <f t="shared" si="49"/>
        <v>17.913970973946494</v>
      </c>
      <c r="AG318" s="625">
        <f t="shared" si="50"/>
        <v>11.898933379961532</v>
      </c>
    </row>
    <row r="319" spans="1:33" hidden="1">
      <c r="A319" s="613">
        <v>25342</v>
      </c>
      <c r="B319" s="613" t="s">
        <v>2155</v>
      </c>
      <c r="E319" s="616" t="s">
        <v>2254</v>
      </c>
      <c r="F319" s="616">
        <v>1</v>
      </c>
      <c r="G319" s="616" t="s">
        <v>2251</v>
      </c>
      <c r="H319" s="616">
        <v>1</v>
      </c>
      <c r="I319" s="616" t="s">
        <v>2176</v>
      </c>
      <c r="J319" s="616" t="s">
        <v>2188</v>
      </c>
      <c r="K319" s="616">
        <v>3</v>
      </c>
      <c r="L319" s="616" t="s">
        <v>2220</v>
      </c>
      <c r="M319" s="617" t="s">
        <v>2190</v>
      </c>
      <c r="N319" s="621" t="s">
        <v>2260</v>
      </c>
      <c r="O319" s="621" t="s">
        <v>2260</v>
      </c>
      <c r="P319" s="621" t="s">
        <v>2260</v>
      </c>
      <c r="Q319" s="621" t="s">
        <v>2260</v>
      </c>
      <c r="R319" s="621" t="s">
        <v>2260</v>
      </c>
      <c r="S319" s="621" t="s">
        <v>2260</v>
      </c>
      <c r="T319" s="621" t="s">
        <v>2260</v>
      </c>
      <c r="U319" s="621" t="s">
        <v>2260</v>
      </c>
      <c r="V319" s="621" t="s">
        <v>2260</v>
      </c>
      <c r="W319" s="621" t="s">
        <v>2260</v>
      </c>
      <c r="X319" s="625" t="e">
        <f t="shared" si="41"/>
        <v>#DIV/0!</v>
      </c>
      <c r="Y319" s="625" t="e">
        <f t="shared" si="42"/>
        <v>#DIV/0!</v>
      </c>
      <c r="Z319" s="625" t="e">
        <f t="shared" si="43"/>
        <v>#DIV/0!</v>
      </c>
      <c r="AA319" s="625" t="e">
        <f t="shared" si="44"/>
        <v>#DIV/0!</v>
      </c>
      <c r="AB319" s="625" t="e">
        <f t="shared" si="45"/>
        <v>#DIV/0!</v>
      </c>
      <c r="AC319" s="625" t="e">
        <f t="shared" si="46"/>
        <v>#DIV/0!</v>
      </c>
      <c r="AD319" s="625" t="e">
        <f t="shared" si="47"/>
        <v>#DIV/0!</v>
      </c>
      <c r="AE319" s="625" t="e">
        <f t="shared" si="48"/>
        <v>#DIV/0!</v>
      </c>
      <c r="AF319" s="625" t="e">
        <f t="shared" si="49"/>
        <v>#DIV/0!</v>
      </c>
      <c r="AG319" s="625" t="e">
        <f t="shared" si="50"/>
        <v>#DIV/0!</v>
      </c>
    </row>
    <row r="320" spans="1:33" hidden="1">
      <c r="A320" s="613">
        <v>25343</v>
      </c>
      <c r="B320" s="613" t="s">
        <v>2155</v>
      </c>
      <c r="E320" s="616" t="s">
        <v>2254</v>
      </c>
      <c r="F320" s="616">
        <v>1</v>
      </c>
      <c r="G320" s="616" t="s">
        <v>2251</v>
      </c>
      <c r="H320" s="616">
        <v>1</v>
      </c>
      <c r="I320" s="616" t="s">
        <v>2176</v>
      </c>
      <c r="J320" s="616" t="s">
        <v>2188</v>
      </c>
      <c r="K320" s="616">
        <v>3</v>
      </c>
      <c r="L320" s="616" t="s">
        <v>2221</v>
      </c>
      <c r="M320" s="617" t="s">
        <v>2190</v>
      </c>
      <c r="N320" s="618">
        <v>6180</v>
      </c>
      <c r="O320" s="618">
        <v>250</v>
      </c>
      <c r="P320" s="618">
        <v>79</v>
      </c>
      <c r="Q320" s="618">
        <v>2812</v>
      </c>
      <c r="R320" s="618">
        <v>442</v>
      </c>
      <c r="S320" s="621" t="s">
        <v>2260</v>
      </c>
      <c r="T320" s="618">
        <v>400</v>
      </c>
      <c r="U320" s="618">
        <v>111</v>
      </c>
      <c r="V320" s="618">
        <v>1304</v>
      </c>
      <c r="W320" s="618">
        <v>745</v>
      </c>
      <c r="X320" s="625">
        <f t="shared" si="41"/>
        <v>100</v>
      </c>
      <c r="Y320" s="625">
        <f t="shared" si="42"/>
        <v>4.0453074433656955</v>
      </c>
      <c r="Z320" s="625">
        <f t="shared" si="43"/>
        <v>1.2783171521035599</v>
      </c>
      <c r="AA320" s="625">
        <f t="shared" si="44"/>
        <v>45.501618122977341</v>
      </c>
      <c r="AB320" s="625">
        <f t="shared" si="45"/>
        <v>7.1521035598705502</v>
      </c>
      <c r="AC320" s="625">
        <f t="shared" si="46"/>
        <v>0</v>
      </c>
      <c r="AD320" s="625">
        <f t="shared" si="47"/>
        <v>6.4724919093851128</v>
      </c>
      <c r="AE320" s="625">
        <f t="shared" si="48"/>
        <v>1.7961165048543688</v>
      </c>
      <c r="AF320" s="625">
        <f t="shared" si="49"/>
        <v>21.100323624595468</v>
      </c>
      <c r="AG320" s="625">
        <f t="shared" si="50"/>
        <v>12.055016181229773</v>
      </c>
    </row>
    <row r="321" spans="1:33" hidden="1">
      <c r="A321" s="613">
        <v>25344</v>
      </c>
      <c r="B321" s="613" t="s">
        <v>2155</v>
      </c>
      <c r="E321" s="616" t="s">
        <v>2254</v>
      </c>
      <c r="F321" s="616">
        <v>1</v>
      </c>
      <c r="G321" s="616" t="s">
        <v>2251</v>
      </c>
      <c r="H321" s="616">
        <v>1</v>
      </c>
      <c r="I321" s="616" t="s">
        <v>2176</v>
      </c>
      <c r="J321" s="616" t="s">
        <v>2188</v>
      </c>
      <c r="K321" s="616">
        <v>3</v>
      </c>
      <c r="L321" s="616" t="s">
        <v>2222</v>
      </c>
      <c r="M321" s="617" t="s">
        <v>2190</v>
      </c>
      <c r="N321" s="618">
        <v>2017</v>
      </c>
      <c r="O321" s="618">
        <v>51</v>
      </c>
      <c r="P321" s="621" t="s">
        <v>2260</v>
      </c>
      <c r="Q321" s="618">
        <v>687</v>
      </c>
      <c r="R321" s="618">
        <v>628</v>
      </c>
      <c r="S321" s="621" t="s">
        <v>2260</v>
      </c>
      <c r="T321" s="618">
        <v>293</v>
      </c>
      <c r="U321" s="618">
        <v>62</v>
      </c>
      <c r="V321" s="618">
        <v>243</v>
      </c>
      <c r="W321" s="618">
        <v>53</v>
      </c>
      <c r="X321" s="625">
        <f t="shared" si="41"/>
        <v>100</v>
      </c>
      <c r="Y321" s="625">
        <f t="shared" si="42"/>
        <v>2.5285076846802181</v>
      </c>
      <c r="Z321" s="625">
        <f t="shared" si="43"/>
        <v>0</v>
      </c>
      <c r="AA321" s="625">
        <f t="shared" si="44"/>
        <v>34.06048587010411</v>
      </c>
      <c r="AB321" s="625">
        <f t="shared" si="45"/>
        <v>31.13534952900347</v>
      </c>
      <c r="AC321" s="625">
        <f t="shared" si="46"/>
        <v>0</v>
      </c>
      <c r="AD321" s="625">
        <f t="shared" si="47"/>
        <v>14.526524541398118</v>
      </c>
      <c r="AE321" s="625">
        <f t="shared" si="48"/>
        <v>3.0738720872583043</v>
      </c>
      <c r="AF321" s="625">
        <f t="shared" si="49"/>
        <v>12.047595438770452</v>
      </c>
      <c r="AG321" s="625">
        <f t="shared" si="50"/>
        <v>2.6276648487853249</v>
      </c>
    </row>
    <row r="322" spans="1:33" hidden="1">
      <c r="A322" s="613">
        <v>25345</v>
      </c>
      <c r="B322" s="613" t="s">
        <v>2155</v>
      </c>
      <c r="E322" s="616" t="s">
        <v>2254</v>
      </c>
      <c r="F322" s="616">
        <v>1</v>
      </c>
      <c r="G322" s="616" t="s">
        <v>2251</v>
      </c>
      <c r="H322" s="616">
        <v>1</v>
      </c>
      <c r="I322" s="616" t="s">
        <v>2176</v>
      </c>
      <c r="J322" s="616" t="s">
        <v>2188</v>
      </c>
      <c r="K322" s="616">
        <v>3</v>
      </c>
      <c r="L322" s="616" t="s">
        <v>2223</v>
      </c>
      <c r="M322" s="617" t="s">
        <v>2190</v>
      </c>
      <c r="N322" s="618">
        <v>857</v>
      </c>
      <c r="O322" s="621" t="s">
        <v>2260</v>
      </c>
      <c r="P322" s="621" t="s">
        <v>2260</v>
      </c>
      <c r="Q322" s="618">
        <v>247</v>
      </c>
      <c r="R322" s="618">
        <v>183</v>
      </c>
      <c r="S322" s="621" t="s">
        <v>2260</v>
      </c>
      <c r="T322" s="621" t="s">
        <v>2260</v>
      </c>
      <c r="U322" s="618">
        <v>157</v>
      </c>
      <c r="V322" s="618">
        <v>191</v>
      </c>
      <c r="W322" s="618">
        <v>80</v>
      </c>
      <c r="X322" s="625">
        <f t="shared" si="41"/>
        <v>100</v>
      </c>
      <c r="Y322" s="625">
        <f t="shared" si="42"/>
        <v>0</v>
      </c>
      <c r="Z322" s="625">
        <f t="shared" si="43"/>
        <v>0</v>
      </c>
      <c r="AA322" s="625">
        <f t="shared" si="44"/>
        <v>28.821470245040842</v>
      </c>
      <c r="AB322" s="625">
        <f t="shared" si="45"/>
        <v>21.353558926487747</v>
      </c>
      <c r="AC322" s="625">
        <f t="shared" si="46"/>
        <v>0</v>
      </c>
      <c r="AD322" s="625">
        <f t="shared" si="47"/>
        <v>0</v>
      </c>
      <c r="AE322" s="625">
        <f t="shared" si="48"/>
        <v>18.319719953325556</v>
      </c>
      <c r="AF322" s="625">
        <f t="shared" si="49"/>
        <v>22.287047841306883</v>
      </c>
      <c r="AG322" s="625">
        <f t="shared" si="50"/>
        <v>9.3348891481913654</v>
      </c>
    </row>
    <row r="323" spans="1:33" hidden="1">
      <c r="A323" s="613">
        <v>25346</v>
      </c>
      <c r="B323" s="613" t="s">
        <v>2155</v>
      </c>
      <c r="E323" s="616" t="s">
        <v>2254</v>
      </c>
      <c r="F323" s="616">
        <v>1</v>
      </c>
      <c r="G323" s="616" t="s">
        <v>2251</v>
      </c>
      <c r="H323" s="616">
        <v>1</v>
      </c>
      <c r="I323" s="616" t="s">
        <v>2176</v>
      </c>
      <c r="J323" s="616" t="s">
        <v>2188</v>
      </c>
      <c r="K323" s="616">
        <v>3</v>
      </c>
      <c r="L323" s="616" t="s">
        <v>2224</v>
      </c>
      <c r="M323" s="617" t="s">
        <v>2190</v>
      </c>
      <c r="N323" s="618">
        <v>31</v>
      </c>
      <c r="O323" s="621" t="s">
        <v>2260</v>
      </c>
      <c r="P323" s="621" t="s">
        <v>2260</v>
      </c>
      <c r="Q323" s="618">
        <v>28</v>
      </c>
      <c r="R323" s="621" t="s">
        <v>2260</v>
      </c>
      <c r="S323" s="621" t="s">
        <v>2260</v>
      </c>
      <c r="T323" s="621" t="s">
        <v>2260</v>
      </c>
      <c r="U323" s="618">
        <v>3</v>
      </c>
      <c r="V323" s="618">
        <v>1</v>
      </c>
      <c r="W323" s="621" t="s">
        <v>2260</v>
      </c>
      <c r="X323" s="625">
        <f t="shared" si="41"/>
        <v>100</v>
      </c>
      <c r="Y323" s="625">
        <f t="shared" si="42"/>
        <v>0</v>
      </c>
      <c r="Z323" s="625">
        <f t="shared" si="43"/>
        <v>0</v>
      </c>
      <c r="AA323" s="625">
        <f t="shared" si="44"/>
        <v>90.322580645161281</v>
      </c>
      <c r="AB323" s="625">
        <f t="shared" si="45"/>
        <v>0</v>
      </c>
      <c r="AC323" s="625">
        <f t="shared" si="46"/>
        <v>0</v>
      </c>
      <c r="AD323" s="625">
        <f t="shared" si="47"/>
        <v>0</v>
      </c>
      <c r="AE323" s="625">
        <f t="shared" si="48"/>
        <v>9.67741935483871</v>
      </c>
      <c r="AF323" s="625">
        <f t="shared" si="49"/>
        <v>3.225806451612903</v>
      </c>
      <c r="AG323" s="625">
        <f t="shared" si="50"/>
        <v>0</v>
      </c>
    </row>
    <row r="324" spans="1:33" hidden="1">
      <c r="A324" s="613">
        <v>25347</v>
      </c>
      <c r="B324" s="613" t="s">
        <v>2155</v>
      </c>
      <c r="E324" s="616" t="s">
        <v>2254</v>
      </c>
      <c r="F324" s="616">
        <v>1</v>
      </c>
      <c r="G324" s="616" t="s">
        <v>2251</v>
      </c>
      <c r="H324" s="616">
        <v>1</v>
      </c>
      <c r="I324" s="616" t="s">
        <v>2176</v>
      </c>
      <c r="J324" s="616" t="s">
        <v>2188</v>
      </c>
      <c r="K324" s="616">
        <v>3</v>
      </c>
      <c r="L324" s="616" t="s">
        <v>2225</v>
      </c>
      <c r="M324" s="617" t="s">
        <v>2190</v>
      </c>
      <c r="N324" s="618">
        <v>900</v>
      </c>
      <c r="O324" s="618">
        <v>80</v>
      </c>
      <c r="P324" s="621" t="s">
        <v>2260</v>
      </c>
      <c r="Q324" s="618">
        <v>271</v>
      </c>
      <c r="R324" s="618">
        <v>180</v>
      </c>
      <c r="S324" s="621" t="s">
        <v>2260</v>
      </c>
      <c r="T324" s="618">
        <v>187</v>
      </c>
      <c r="U324" s="618">
        <v>47</v>
      </c>
      <c r="V324" s="618">
        <v>125</v>
      </c>
      <c r="W324" s="618">
        <v>10</v>
      </c>
      <c r="X324" s="625">
        <f t="shared" si="41"/>
        <v>100</v>
      </c>
      <c r="Y324" s="625">
        <f t="shared" si="42"/>
        <v>8.8888888888888893</v>
      </c>
      <c r="Z324" s="625">
        <f t="shared" si="43"/>
        <v>0</v>
      </c>
      <c r="AA324" s="625">
        <f t="shared" si="44"/>
        <v>30.111111111111111</v>
      </c>
      <c r="AB324" s="625">
        <f t="shared" si="45"/>
        <v>20</v>
      </c>
      <c r="AC324" s="625">
        <f t="shared" si="46"/>
        <v>0</v>
      </c>
      <c r="AD324" s="625">
        <f t="shared" si="47"/>
        <v>20.777777777777779</v>
      </c>
      <c r="AE324" s="625">
        <f t="shared" si="48"/>
        <v>5.2222222222222223</v>
      </c>
      <c r="AF324" s="625">
        <f t="shared" si="49"/>
        <v>13.888888888888889</v>
      </c>
      <c r="AG324" s="625">
        <f t="shared" si="50"/>
        <v>1.1111111111111112</v>
      </c>
    </row>
    <row r="325" spans="1:33" hidden="1">
      <c r="A325" s="613">
        <v>25348</v>
      </c>
      <c r="B325" s="613" t="s">
        <v>2155</v>
      </c>
      <c r="E325" s="616" t="s">
        <v>2254</v>
      </c>
      <c r="F325" s="616">
        <v>1</v>
      </c>
      <c r="G325" s="616" t="s">
        <v>2251</v>
      </c>
      <c r="H325" s="616">
        <v>1</v>
      </c>
      <c r="I325" s="616" t="s">
        <v>2176</v>
      </c>
      <c r="J325" s="616" t="s">
        <v>2188</v>
      </c>
      <c r="K325" s="616">
        <v>3</v>
      </c>
      <c r="L325" s="616" t="s">
        <v>2226</v>
      </c>
      <c r="M325" s="617" t="s">
        <v>2190</v>
      </c>
      <c r="N325" s="618">
        <v>1188</v>
      </c>
      <c r="O325" s="618">
        <v>13</v>
      </c>
      <c r="P325" s="621" t="s">
        <v>2260</v>
      </c>
      <c r="Q325" s="618">
        <v>390</v>
      </c>
      <c r="R325" s="618">
        <v>119</v>
      </c>
      <c r="S325" s="621" t="s">
        <v>2260</v>
      </c>
      <c r="T325" s="618">
        <v>87</v>
      </c>
      <c r="U325" s="618">
        <v>75</v>
      </c>
      <c r="V325" s="618">
        <v>185</v>
      </c>
      <c r="W325" s="618">
        <v>318</v>
      </c>
      <c r="X325" s="625">
        <f t="shared" si="41"/>
        <v>100</v>
      </c>
      <c r="Y325" s="625">
        <f t="shared" si="42"/>
        <v>1.0942760942760943</v>
      </c>
      <c r="Z325" s="625">
        <f t="shared" si="43"/>
        <v>0</v>
      </c>
      <c r="AA325" s="625">
        <f t="shared" si="44"/>
        <v>32.828282828282831</v>
      </c>
      <c r="AB325" s="625">
        <f t="shared" si="45"/>
        <v>10.016835016835017</v>
      </c>
      <c r="AC325" s="625">
        <f t="shared" si="46"/>
        <v>0</v>
      </c>
      <c r="AD325" s="625">
        <f t="shared" si="47"/>
        <v>7.3232323232323235</v>
      </c>
      <c r="AE325" s="625">
        <f t="shared" si="48"/>
        <v>6.3131313131313131</v>
      </c>
      <c r="AF325" s="625">
        <f t="shared" si="49"/>
        <v>15.572390572390574</v>
      </c>
      <c r="AG325" s="625">
        <f t="shared" si="50"/>
        <v>26.767676767676768</v>
      </c>
    </row>
    <row r="326" spans="1:33" hidden="1">
      <c r="A326" s="613">
        <v>25349</v>
      </c>
      <c r="B326" s="613" t="s">
        <v>2155</v>
      </c>
      <c r="E326" s="616" t="s">
        <v>2254</v>
      </c>
      <c r="F326" s="616">
        <v>1</v>
      </c>
      <c r="G326" s="616" t="s">
        <v>2251</v>
      </c>
      <c r="H326" s="616">
        <v>1</v>
      </c>
      <c r="I326" s="616" t="s">
        <v>2176</v>
      </c>
      <c r="J326" s="616" t="s">
        <v>2188</v>
      </c>
      <c r="K326" s="616">
        <v>3</v>
      </c>
      <c r="L326" s="616" t="s">
        <v>2227</v>
      </c>
      <c r="M326" s="617" t="s">
        <v>2190</v>
      </c>
      <c r="N326" s="618">
        <v>265</v>
      </c>
      <c r="O326" s="618">
        <v>69</v>
      </c>
      <c r="P326" s="621" t="s">
        <v>2260</v>
      </c>
      <c r="Q326" s="618">
        <v>12</v>
      </c>
      <c r="R326" s="618">
        <v>28</v>
      </c>
      <c r="S326" s="621" t="s">
        <v>2260</v>
      </c>
      <c r="T326" s="621" t="s">
        <v>2260</v>
      </c>
      <c r="U326" s="621" t="s">
        <v>2260</v>
      </c>
      <c r="V326" s="621" t="s">
        <v>2260</v>
      </c>
      <c r="W326" s="618">
        <v>156</v>
      </c>
      <c r="X326" s="625">
        <f t="shared" si="41"/>
        <v>100</v>
      </c>
      <c r="Y326" s="625">
        <f t="shared" si="42"/>
        <v>26.037735849056602</v>
      </c>
      <c r="Z326" s="625">
        <f t="shared" si="43"/>
        <v>0</v>
      </c>
      <c r="AA326" s="625">
        <f t="shared" si="44"/>
        <v>4.5283018867924527</v>
      </c>
      <c r="AB326" s="625">
        <f t="shared" si="45"/>
        <v>10.566037735849058</v>
      </c>
      <c r="AC326" s="625">
        <f t="shared" si="46"/>
        <v>0</v>
      </c>
      <c r="AD326" s="625">
        <f t="shared" si="47"/>
        <v>0</v>
      </c>
      <c r="AE326" s="625">
        <f t="shared" si="48"/>
        <v>0</v>
      </c>
      <c r="AF326" s="625">
        <f t="shared" si="49"/>
        <v>0</v>
      </c>
      <c r="AG326" s="625">
        <f t="shared" si="50"/>
        <v>58.867924528301884</v>
      </c>
    </row>
    <row r="327" spans="1:33" hidden="1">
      <c r="A327" s="613">
        <v>25350</v>
      </c>
      <c r="B327" s="613" t="s">
        <v>2155</v>
      </c>
      <c r="E327" s="616" t="s">
        <v>2254</v>
      </c>
      <c r="F327" s="616">
        <v>1</v>
      </c>
      <c r="G327" s="616" t="s">
        <v>2251</v>
      </c>
      <c r="H327" s="616">
        <v>1</v>
      </c>
      <c r="I327" s="616" t="s">
        <v>2176</v>
      </c>
      <c r="J327" s="616" t="s">
        <v>2188</v>
      </c>
      <c r="K327" s="616">
        <v>2</v>
      </c>
      <c r="L327" s="616" t="s">
        <v>2228</v>
      </c>
      <c r="M327" s="617" t="s">
        <v>2190</v>
      </c>
      <c r="N327" s="618">
        <v>19425</v>
      </c>
      <c r="O327" s="618">
        <v>295</v>
      </c>
      <c r="P327" s="618">
        <v>564</v>
      </c>
      <c r="Q327" s="618">
        <v>1259</v>
      </c>
      <c r="R327" s="618">
        <v>533</v>
      </c>
      <c r="S327" s="618">
        <v>53</v>
      </c>
      <c r="T327" s="618">
        <v>141</v>
      </c>
      <c r="U327" s="618">
        <v>243</v>
      </c>
      <c r="V327" s="618">
        <v>1069</v>
      </c>
      <c r="W327" s="618">
        <v>15026</v>
      </c>
      <c r="X327" s="625">
        <f t="shared" si="41"/>
        <v>100</v>
      </c>
      <c r="Y327" s="625">
        <f t="shared" si="42"/>
        <v>1.5186615186615187</v>
      </c>
      <c r="Z327" s="625">
        <f t="shared" si="43"/>
        <v>2.9034749034749034</v>
      </c>
      <c r="AA327" s="625">
        <f t="shared" si="44"/>
        <v>6.481338481338482</v>
      </c>
      <c r="AB327" s="625">
        <f t="shared" si="45"/>
        <v>2.7438867438867436</v>
      </c>
      <c r="AC327" s="625">
        <f t="shared" si="46"/>
        <v>0.27284427284427287</v>
      </c>
      <c r="AD327" s="625">
        <f t="shared" si="47"/>
        <v>0.72586872586872586</v>
      </c>
      <c r="AE327" s="625">
        <f t="shared" si="48"/>
        <v>1.2509652509652509</v>
      </c>
      <c r="AF327" s="625">
        <f t="shared" si="49"/>
        <v>5.5032175032175026</v>
      </c>
      <c r="AG327" s="625">
        <f t="shared" si="50"/>
        <v>77.353925353925362</v>
      </c>
    </row>
    <row r="328" spans="1:33" hidden="1">
      <c r="A328" s="613">
        <v>25351</v>
      </c>
      <c r="B328" s="613" t="s">
        <v>2155</v>
      </c>
      <c r="E328" s="616" t="s">
        <v>2254</v>
      </c>
      <c r="F328" s="616">
        <v>1</v>
      </c>
      <c r="G328" s="616" t="s">
        <v>2251</v>
      </c>
      <c r="H328" s="616">
        <v>1</v>
      </c>
      <c r="I328" s="616" t="s">
        <v>2176</v>
      </c>
      <c r="J328" s="616" t="s">
        <v>2188</v>
      </c>
      <c r="K328" s="616">
        <v>3</v>
      </c>
      <c r="L328" s="616" t="s">
        <v>2229</v>
      </c>
      <c r="M328" s="617" t="s">
        <v>2190</v>
      </c>
      <c r="N328" s="618">
        <v>3493</v>
      </c>
      <c r="O328" s="618">
        <v>7</v>
      </c>
      <c r="P328" s="618">
        <v>141</v>
      </c>
      <c r="Q328" s="618">
        <v>987</v>
      </c>
      <c r="R328" s="618">
        <v>254</v>
      </c>
      <c r="S328" s="618">
        <v>15</v>
      </c>
      <c r="T328" s="621" t="s">
        <v>2260</v>
      </c>
      <c r="U328" s="618">
        <v>24</v>
      </c>
      <c r="V328" s="618">
        <v>424</v>
      </c>
      <c r="W328" s="618">
        <v>1640</v>
      </c>
      <c r="X328" s="625">
        <f t="shared" si="41"/>
        <v>100</v>
      </c>
      <c r="Y328" s="625">
        <f t="shared" si="42"/>
        <v>0.20040080160320639</v>
      </c>
      <c r="Z328" s="625">
        <f t="shared" si="43"/>
        <v>4.0366447180074436</v>
      </c>
      <c r="AA328" s="625">
        <f t="shared" si="44"/>
        <v>28.256513026052104</v>
      </c>
      <c r="AB328" s="625">
        <f t="shared" si="45"/>
        <v>7.2716862296020617</v>
      </c>
      <c r="AC328" s="625">
        <f t="shared" si="46"/>
        <v>0.42943028914972803</v>
      </c>
      <c r="AD328" s="625">
        <f t="shared" si="47"/>
        <v>0</v>
      </c>
      <c r="AE328" s="625">
        <f t="shared" si="48"/>
        <v>0.68708846263956491</v>
      </c>
      <c r="AF328" s="625">
        <f t="shared" si="49"/>
        <v>12.138562839965646</v>
      </c>
      <c r="AG328" s="625">
        <f t="shared" si="50"/>
        <v>46.951044947036927</v>
      </c>
    </row>
    <row r="329" spans="1:33" hidden="1">
      <c r="A329" s="613">
        <v>25352</v>
      </c>
      <c r="B329" s="613" t="s">
        <v>2155</v>
      </c>
      <c r="E329" s="616" t="s">
        <v>2254</v>
      </c>
      <c r="F329" s="616">
        <v>1</v>
      </c>
      <c r="G329" s="616" t="s">
        <v>2251</v>
      </c>
      <c r="H329" s="616">
        <v>1</v>
      </c>
      <c r="I329" s="616" t="s">
        <v>2176</v>
      </c>
      <c r="J329" s="616" t="s">
        <v>2188</v>
      </c>
      <c r="K329" s="616">
        <v>3</v>
      </c>
      <c r="L329" s="616" t="s">
        <v>2230</v>
      </c>
      <c r="M329" s="617" t="s">
        <v>2190</v>
      </c>
      <c r="N329" s="618">
        <v>1068</v>
      </c>
      <c r="O329" s="618">
        <v>70</v>
      </c>
      <c r="P329" s="618">
        <v>351</v>
      </c>
      <c r="Q329" s="621" t="s">
        <v>2260</v>
      </c>
      <c r="R329" s="618">
        <v>9</v>
      </c>
      <c r="S329" s="618">
        <v>39</v>
      </c>
      <c r="T329" s="618">
        <v>141</v>
      </c>
      <c r="U329" s="618">
        <v>68</v>
      </c>
      <c r="V329" s="618">
        <v>50</v>
      </c>
      <c r="W329" s="618">
        <v>139</v>
      </c>
      <c r="X329" s="625">
        <f t="shared" si="41"/>
        <v>100</v>
      </c>
      <c r="Y329" s="625">
        <f t="shared" si="42"/>
        <v>6.5543071161048685</v>
      </c>
      <c r="Z329" s="625">
        <f t="shared" si="43"/>
        <v>32.865168539325843</v>
      </c>
      <c r="AA329" s="625">
        <f t="shared" si="44"/>
        <v>0</v>
      </c>
      <c r="AB329" s="625">
        <f t="shared" si="45"/>
        <v>0.84269662921348309</v>
      </c>
      <c r="AC329" s="625">
        <f t="shared" si="46"/>
        <v>3.6516853932584268</v>
      </c>
      <c r="AD329" s="625">
        <f t="shared" si="47"/>
        <v>13.202247191011235</v>
      </c>
      <c r="AE329" s="625">
        <f t="shared" si="48"/>
        <v>6.3670411985018731</v>
      </c>
      <c r="AF329" s="625">
        <f t="shared" si="49"/>
        <v>4.6816479400749067</v>
      </c>
      <c r="AG329" s="625">
        <f t="shared" si="50"/>
        <v>13.014981273408241</v>
      </c>
    </row>
    <row r="330" spans="1:33" hidden="1">
      <c r="A330" s="613">
        <v>25353</v>
      </c>
      <c r="B330" s="613" t="s">
        <v>2155</v>
      </c>
      <c r="E330" s="616" t="s">
        <v>2254</v>
      </c>
      <c r="F330" s="616">
        <v>1</v>
      </c>
      <c r="G330" s="616" t="s">
        <v>2251</v>
      </c>
      <c r="H330" s="616">
        <v>1</v>
      </c>
      <c r="I330" s="616" t="s">
        <v>2176</v>
      </c>
      <c r="J330" s="616" t="s">
        <v>2188</v>
      </c>
      <c r="K330" s="616">
        <v>3</v>
      </c>
      <c r="L330" s="616" t="s">
        <v>2231</v>
      </c>
      <c r="M330" s="617" t="s">
        <v>2190</v>
      </c>
      <c r="N330" s="618">
        <v>1911</v>
      </c>
      <c r="O330" s="618">
        <v>219</v>
      </c>
      <c r="P330" s="618">
        <v>73</v>
      </c>
      <c r="Q330" s="618">
        <v>271</v>
      </c>
      <c r="R330" s="618">
        <v>249</v>
      </c>
      <c r="S330" s="621" t="s">
        <v>2260</v>
      </c>
      <c r="T330" s="621" t="s">
        <v>2260</v>
      </c>
      <c r="U330" s="618">
        <v>150</v>
      </c>
      <c r="V330" s="618">
        <v>595</v>
      </c>
      <c r="W330" s="618">
        <v>315</v>
      </c>
      <c r="X330" s="625">
        <f t="shared" si="41"/>
        <v>100</v>
      </c>
      <c r="Y330" s="625">
        <f t="shared" si="42"/>
        <v>11.459968602825747</v>
      </c>
      <c r="Z330" s="625">
        <f t="shared" si="43"/>
        <v>3.8199895342752486</v>
      </c>
      <c r="AA330" s="625">
        <f t="shared" si="44"/>
        <v>14.181057038199896</v>
      </c>
      <c r="AB330" s="625">
        <f t="shared" si="45"/>
        <v>13.029827315541601</v>
      </c>
      <c r="AC330" s="625">
        <f t="shared" si="46"/>
        <v>0</v>
      </c>
      <c r="AD330" s="625">
        <f t="shared" si="47"/>
        <v>0</v>
      </c>
      <c r="AE330" s="625">
        <f t="shared" si="48"/>
        <v>7.8492935635792778</v>
      </c>
      <c r="AF330" s="625">
        <f t="shared" si="49"/>
        <v>31.135531135531135</v>
      </c>
      <c r="AG330" s="625">
        <f t="shared" si="50"/>
        <v>16.483516483516482</v>
      </c>
    </row>
    <row r="331" spans="1:33" hidden="1">
      <c r="A331" s="613">
        <v>25354</v>
      </c>
      <c r="B331" s="613" t="s">
        <v>2155</v>
      </c>
      <c r="E331" s="616" t="s">
        <v>2254</v>
      </c>
      <c r="F331" s="616">
        <v>1</v>
      </c>
      <c r="G331" s="616" t="s">
        <v>2251</v>
      </c>
      <c r="H331" s="616">
        <v>1</v>
      </c>
      <c r="I331" s="616" t="s">
        <v>2176</v>
      </c>
      <c r="J331" s="616" t="s">
        <v>2188</v>
      </c>
      <c r="K331" s="616">
        <v>3</v>
      </c>
      <c r="L331" s="616" t="s">
        <v>2232</v>
      </c>
      <c r="M331" s="617" t="s">
        <v>2190</v>
      </c>
      <c r="N331" s="618">
        <v>12953</v>
      </c>
      <c r="O331" s="621" t="s">
        <v>2260</v>
      </c>
      <c r="P331" s="621" t="s">
        <v>2260</v>
      </c>
      <c r="Q331" s="621" t="s">
        <v>2260</v>
      </c>
      <c r="R331" s="618">
        <v>21</v>
      </c>
      <c r="S331" s="621" t="s">
        <v>2260</v>
      </c>
      <c r="T331" s="621" t="s">
        <v>2260</v>
      </c>
      <c r="U331" s="621" t="s">
        <v>2260</v>
      </c>
      <c r="V331" s="621" t="s">
        <v>2260</v>
      </c>
      <c r="W331" s="618">
        <v>12932</v>
      </c>
      <c r="X331" s="625">
        <f t="shared" ref="X331:X394" si="51">N331/$N331*100</f>
        <v>100</v>
      </c>
      <c r="Y331" s="625">
        <f t="shared" ref="Y331:Y394" si="52">O331/$N331*100</f>
        <v>0</v>
      </c>
      <c r="Z331" s="625">
        <f t="shared" ref="Z331:Z394" si="53">P331/$N331*100</f>
        <v>0</v>
      </c>
      <c r="AA331" s="625">
        <f t="shared" ref="AA331:AA394" si="54">Q331/$N331*100</f>
        <v>0</v>
      </c>
      <c r="AB331" s="625">
        <f t="shared" ref="AB331:AB394" si="55">R331/$N331*100</f>
        <v>0.16212460433876322</v>
      </c>
      <c r="AC331" s="625">
        <f t="shared" ref="AC331:AC394" si="56">S331/$N331*100</f>
        <v>0</v>
      </c>
      <c r="AD331" s="625">
        <f t="shared" ref="AD331:AD394" si="57">T331/$N331*100</f>
        <v>0</v>
      </c>
      <c r="AE331" s="625">
        <f t="shared" ref="AE331:AE394" si="58">U331/$N331*100</f>
        <v>0</v>
      </c>
      <c r="AF331" s="625">
        <f t="shared" ref="AF331:AF394" si="59">V331/$N331*100</f>
        <v>0</v>
      </c>
      <c r="AG331" s="625">
        <f t="shared" ref="AG331:AG394" si="60">W331/$N331*100</f>
        <v>99.837875395661229</v>
      </c>
    </row>
    <row r="332" spans="1:33" hidden="1">
      <c r="A332" s="613">
        <v>25355</v>
      </c>
      <c r="B332" s="613" t="s">
        <v>2155</v>
      </c>
      <c r="E332" s="616" t="s">
        <v>2254</v>
      </c>
      <c r="F332" s="616">
        <v>1</v>
      </c>
      <c r="G332" s="616" t="s">
        <v>2251</v>
      </c>
      <c r="H332" s="616">
        <v>1</v>
      </c>
      <c r="I332" s="616" t="s">
        <v>2176</v>
      </c>
      <c r="J332" s="616" t="s">
        <v>2188</v>
      </c>
      <c r="K332" s="616">
        <v>2</v>
      </c>
      <c r="L332" s="616" t="s">
        <v>2233</v>
      </c>
      <c r="M332" s="617" t="s">
        <v>2190</v>
      </c>
      <c r="N332" s="618">
        <v>30636</v>
      </c>
      <c r="O332" s="618">
        <v>173</v>
      </c>
      <c r="P332" s="618">
        <v>38</v>
      </c>
      <c r="Q332" s="618">
        <v>1129</v>
      </c>
      <c r="R332" s="618">
        <v>48</v>
      </c>
      <c r="S332" s="618">
        <v>70</v>
      </c>
      <c r="T332" s="618">
        <v>100</v>
      </c>
      <c r="U332" s="618">
        <v>79</v>
      </c>
      <c r="V332" s="618">
        <v>123</v>
      </c>
      <c r="W332" s="618">
        <v>8460</v>
      </c>
      <c r="X332" s="625">
        <f t="shared" si="51"/>
        <v>100</v>
      </c>
      <c r="Y332" s="625">
        <f t="shared" si="52"/>
        <v>0.56469512991252124</v>
      </c>
      <c r="Z332" s="625">
        <f t="shared" si="53"/>
        <v>0.12403708055881968</v>
      </c>
      <c r="AA332" s="625">
        <f t="shared" si="54"/>
        <v>3.6852069460765113</v>
      </c>
      <c r="AB332" s="625">
        <f t="shared" si="55"/>
        <v>0.15667841754798276</v>
      </c>
      <c r="AC332" s="625">
        <f t="shared" si="56"/>
        <v>0.22848935892414152</v>
      </c>
      <c r="AD332" s="625">
        <f t="shared" si="57"/>
        <v>0.32641336989163072</v>
      </c>
      <c r="AE332" s="625">
        <f t="shared" si="58"/>
        <v>0.25786656221438831</v>
      </c>
      <c r="AF332" s="625">
        <f t="shared" si="59"/>
        <v>0.40148844496670588</v>
      </c>
      <c r="AG332" s="625">
        <f t="shared" si="60"/>
        <v>27.614571092831962</v>
      </c>
    </row>
    <row r="333" spans="1:33" hidden="1">
      <c r="A333" s="613">
        <v>25356</v>
      </c>
      <c r="B333" s="613" t="s">
        <v>2155</v>
      </c>
      <c r="E333" s="616" t="s">
        <v>2254</v>
      </c>
      <c r="F333" s="616">
        <v>1</v>
      </c>
      <c r="G333" s="616" t="s">
        <v>2251</v>
      </c>
      <c r="H333" s="616">
        <v>1</v>
      </c>
      <c r="I333" s="616" t="s">
        <v>2176</v>
      </c>
      <c r="J333" s="616" t="s">
        <v>2188</v>
      </c>
      <c r="K333" s="616">
        <v>3</v>
      </c>
      <c r="L333" s="616" t="s">
        <v>2234</v>
      </c>
      <c r="M333" s="617" t="s">
        <v>2190</v>
      </c>
      <c r="N333" s="618">
        <v>4441</v>
      </c>
      <c r="O333" s="621" t="s">
        <v>2260</v>
      </c>
      <c r="P333" s="618">
        <v>6</v>
      </c>
      <c r="Q333" s="618">
        <v>25</v>
      </c>
      <c r="R333" s="621" t="s">
        <v>2260</v>
      </c>
      <c r="S333" s="618">
        <v>2</v>
      </c>
      <c r="T333" s="618">
        <v>4</v>
      </c>
      <c r="U333" s="621" t="s">
        <v>2260</v>
      </c>
      <c r="V333" s="618">
        <v>15</v>
      </c>
      <c r="W333" s="618">
        <v>4015</v>
      </c>
      <c r="X333" s="625">
        <f t="shared" si="51"/>
        <v>100</v>
      </c>
      <c r="Y333" s="625">
        <f t="shared" si="52"/>
        <v>0</v>
      </c>
      <c r="Z333" s="625">
        <f t="shared" si="53"/>
        <v>0.13510470614726414</v>
      </c>
      <c r="AA333" s="625">
        <f t="shared" si="54"/>
        <v>0.56293627561360049</v>
      </c>
      <c r="AB333" s="625">
        <f t="shared" si="55"/>
        <v>0</v>
      </c>
      <c r="AC333" s="625">
        <f t="shared" si="56"/>
        <v>4.5034902049088041E-2</v>
      </c>
      <c r="AD333" s="625">
        <f t="shared" si="57"/>
        <v>9.0069804098176082E-2</v>
      </c>
      <c r="AE333" s="625">
        <f t="shared" si="58"/>
        <v>0</v>
      </c>
      <c r="AF333" s="625">
        <f t="shared" si="59"/>
        <v>0.33776176536816033</v>
      </c>
      <c r="AG333" s="625">
        <f t="shared" si="60"/>
        <v>90.407565863544249</v>
      </c>
    </row>
    <row r="334" spans="1:33" hidden="1">
      <c r="A334" s="613">
        <v>25357</v>
      </c>
      <c r="B334" s="613" t="s">
        <v>2155</v>
      </c>
      <c r="E334" s="616" t="s">
        <v>2254</v>
      </c>
      <c r="F334" s="616">
        <v>1</v>
      </c>
      <c r="G334" s="616" t="s">
        <v>2251</v>
      </c>
      <c r="H334" s="616">
        <v>1</v>
      </c>
      <c r="I334" s="616" t="s">
        <v>2176</v>
      </c>
      <c r="J334" s="616" t="s">
        <v>2188</v>
      </c>
      <c r="K334" s="616">
        <v>3</v>
      </c>
      <c r="L334" s="616" t="s">
        <v>2235</v>
      </c>
      <c r="M334" s="617" t="s">
        <v>2190</v>
      </c>
      <c r="N334" s="618">
        <v>12695</v>
      </c>
      <c r="O334" s="621" t="s">
        <v>2260</v>
      </c>
      <c r="P334" s="621" t="s">
        <v>2260</v>
      </c>
      <c r="Q334" s="618">
        <v>1037</v>
      </c>
      <c r="R334" s="618">
        <v>9</v>
      </c>
      <c r="S334" s="621" t="s">
        <v>2260</v>
      </c>
      <c r="T334" s="621" t="s">
        <v>2260</v>
      </c>
      <c r="U334" s="621" t="s">
        <v>2260</v>
      </c>
      <c r="V334" s="618">
        <v>52</v>
      </c>
      <c r="W334" s="618">
        <v>2890</v>
      </c>
      <c r="X334" s="625">
        <f t="shared" si="51"/>
        <v>100</v>
      </c>
      <c r="Y334" s="625">
        <f t="shared" si="52"/>
        <v>0</v>
      </c>
      <c r="Z334" s="625">
        <f t="shared" si="53"/>
        <v>0</v>
      </c>
      <c r="AA334" s="625">
        <f t="shared" si="54"/>
        <v>8.1685703032690036</v>
      </c>
      <c r="AB334" s="625">
        <f t="shared" si="55"/>
        <v>7.089405277668373E-2</v>
      </c>
      <c r="AC334" s="625">
        <f t="shared" si="56"/>
        <v>0</v>
      </c>
      <c r="AD334" s="625">
        <f t="shared" si="57"/>
        <v>0</v>
      </c>
      <c r="AE334" s="625">
        <f t="shared" si="58"/>
        <v>0</v>
      </c>
      <c r="AF334" s="625">
        <f t="shared" si="59"/>
        <v>0.40961008270972821</v>
      </c>
      <c r="AG334" s="625">
        <f t="shared" si="60"/>
        <v>22.764868058290666</v>
      </c>
    </row>
    <row r="335" spans="1:33" hidden="1">
      <c r="A335" s="613">
        <v>25358</v>
      </c>
      <c r="B335" s="613" t="s">
        <v>2155</v>
      </c>
      <c r="E335" s="616" t="s">
        <v>2254</v>
      </c>
      <c r="F335" s="616">
        <v>1</v>
      </c>
      <c r="G335" s="616" t="s">
        <v>2251</v>
      </c>
      <c r="H335" s="616">
        <v>1</v>
      </c>
      <c r="I335" s="616" t="s">
        <v>2176</v>
      </c>
      <c r="J335" s="616" t="s">
        <v>2188</v>
      </c>
      <c r="K335" s="616">
        <v>3</v>
      </c>
      <c r="L335" s="616" t="s">
        <v>2236</v>
      </c>
      <c r="M335" s="617" t="s">
        <v>2190</v>
      </c>
      <c r="N335" s="618">
        <v>13500</v>
      </c>
      <c r="O335" s="618">
        <v>173</v>
      </c>
      <c r="P335" s="618">
        <v>32</v>
      </c>
      <c r="Q335" s="618">
        <v>67</v>
      </c>
      <c r="R335" s="618">
        <v>39</v>
      </c>
      <c r="S335" s="618">
        <v>68</v>
      </c>
      <c r="T335" s="618">
        <v>96</v>
      </c>
      <c r="U335" s="618">
        <v>79</v>
      </c>
      <c r="V335" s="618">
        <v>57</v>
      </c>
      <c r="W335" s="618">
        <v>1554</v>
      </c>
      <c r="X335" s="625">
        <f t="shared" si="51"/>
        <v>100</v>
      </c>
      <c r="Y335" s="625">
        <f t="shared" si="52"/>
        <v>1.2814814814814814</v>
      </c>
      <c r="Z335" s="625">
        <f t="shared" si="53"/>
        <v>0.23703703703703705</v>
      </c>
      <c r="AA335" s="625">
        <f t="shared" si="54"/>
        <v>0.49629629629629635</v>
      </c>
      <c r="AB335" s="625">
        <f t="shared" si="55"/>
        <v>0.28888888888888886</v>
      </c>
      <c r="AC335" s="625">
        <f t="shared" si="56"/>
        <v>0.50370370370370365</v>
      </c>
      <c r="AD335" s="625">
        <f t="shared" si="57"/>
        <v>0.71111111111111114</v>
      </c>
      <c r="AE335" s="625">
        <f t="shared" si="58"/>
        <v>0.58518518518518525</v>
      </c>
      <c r="AF335" s="625">
        <f t="shared" si="59"/>
        <v>0.42222222222222217</v>
      </c>
      <c r="AG335" s="625">
        <f t="shared" si="60"/>
        <v>11.511111111111111</v>
      </c>
    </row>
    <row r="336" spans="1:33" hidden="1">
      <c r="A336" s="613">
        <v>25359</v>
      </c>
      <c r="B336" s="613" t="s">
        <v>2155</v>
      </c>
      <c r="E336" s="616" t="s">
        <v>2254</v>
      </c>
      <c r="F336" s="616">
        <v>1</v>
      </c>
      <c r="G336" s="616" t="s">
        <v>2251</v>
      </c>
      <c r="H336" s="616">
        <v>1</v>
      </c>
      <c r="I336" s="616" t="s">
        <v>2176</v>
      </c>
      <c r="J336" s="616" t="s">
        <v>2188</v>
      </c>
      <c r="K336" s="616">
        <v>2</v>
      </c>
      <c r="L336" s="616" t="s">
        <v>2237</v>
      </c>
      <c r="M336" s="617" t="s">
        <v>2190</v>
      </c>
      <c r="N336" s="618">
        <v>10507</v>
      </c>
      <c r="O336" s="621" t="s">
        <v>2260</v>
      </c>
      <c r="P336" s="621" t="s">
        <v>2260</v>
      </c>
      <c r="Q336" s="618">
        <v>2</v>
      </c>
      <c r="R336" s="618">
        <v>36</v>
      </c>
      <c r="S336" s="621" t="s">
        <v>2260</v>
      </c>
      <c r="T336" s="621" t="s">
        <v>2260</v>
      </c>
      <c r="U336" s="621" t="s">
        <v>2260</v>
      </c>
      <c r="V336" s="621" t="s">
        <v>2260</v>
      </c>
      <c r="W336" s="618">
        <v>945</v>
      </c>
      <c r="X336" s="625">
        <f t="shared" si="51"/>
        <v>100</v>
      </c>
      <c r="Y336" s="625">
        <f t="shared" si="52"/>
        <v>0</v>
      </c>
      <c r="Z336" s="625">
        <f t="shared" si="53"/>
        <v>0</v>
      </c>
      <c r="AA336" s="625">
        <f t="shared" si="54"/>
        <v>1.903492909488912E-2</v>
      </c>
      <c r="AB336" s="625">
        <f t="shared" si="55"/>
        <v>0.34262872370800418</v>
      </c>
      <c r="AC336" s="625">
        <f t="shared" si="56"/>
        <v>0</v>
      </c>
      <c r="AD336" s="625">
        <f t="shared" si="57"/>
        <v>0</v>
      </c>
      <c r="AE336" s="625">
        <f t="shared" si="58"/>
        <v>0</v>
      </c>
      <c r="AF336" s="625">
        <f t="shared" si="59"/>
        <v>0</v>
      </c>
      <c r="AG336" s="625">
        <f t="shared" si="60"/>
        <v>8.9940039973351098</v>
      </c>
    </row>
    <row r="337" spans="1:33" hidden="1">
      <c r="A337" s="613">
        <v>25360</v>
      </c>
      <c r="B337" s="613" t="s">
        <v>2155</v>
      </c>
      <c r="E337" s="616" t="s">
        <v>2254</v>
      </c>
      <c r="F337" s="616">
        <v>1</v>
      </c>
      <c r="G337" s="616" t="s">
        <v>2251</v>
      </c>
      <c r="H337" s="616">
        <v>1</v>
      </c>
      <c r="I337" s="616" t="s">
        <v>2176</v>
      </c>
      <c r="J337" s="616" t="s">
        <v>2188</v>
      </c>
      <c r="K337" s="616">
        <v>3</v>
      </c>
      <c r="L337" s="616" t="s">
        <v>2238</v>
      </c>
      <c r="M337" s="617" t="s">
        <v>2190</v>
      </c>
      <c r="N337" s="618">
        <v>7464</v>
      </c>
      <c r="O337" s="621" t="s">
        <v>2260</v>
      </c>
      <c r="P337" s="621" t="s">
        <v>2260</v>
      </c>
      <c r="Q337" s="621" t="s">
        <v>2260</v>
      </c>
      <c r="R337" s="621" t="s">
        <v>2260</v>
      </c>
      <c r="S337" s="621" t="s">
        <v>2260</v>
      </c>
      <c r="T337" s="621" t="s">
        <v>2260</v>
      </c>
      <c r="U337" s="621" t="s">
        <v>2260</v>
      </c>
      <c r="V337" s="621" t="s">
        <v>2260</v>
      </c>
      <c r="W337" s="618">
        <v>427</v>
      </c>
      <c r="X337" s="625">
        <f t="shared" si="51"/>
        <v>100</v>
      </c>
      <c r="Y337" s="625">
        <f t="shared" si="52"/>
        <v>0</v>
      </c>
      <c r="Z337" s="625">
        <f t="shared" si="53"/>
        <v>0</v>
      </c>
      <c r="AA337" s="625">
        <f t="shared" si="54"/>
        <v>0</v>
      </c>
      <c r="AB337" s="625">
        <f t="shared" si="55"/>
        <v>0</v>
      </c>
      <c r="AC337" s="625">
        <f t="shared" si="56"/>
        <v>0</v>
      </c>
      <c r="AD337" s="625">
        <f t="shared" si="57"/>
        <v>0</v>
      </c>
      <c r="AE337" s="625">
        <f t="shared" si="58"/>
        <v>0</v>
      </c>
      <c r="AF337" s="625">
        <f t="shared" si="59"/>
        <v>0</v>
      </c>
      <c r="AG337" s="625">
        <f t="shared" si="60"/>
        <v>5.720793140407288</v>
      </c>
    </row>
    <row r="338" spans="1:33" hidden="1">
      <c r="A338" s="613">
        <v>25361</v>
      </c>
      <c r="B338" s="613" t="s">
        <v>2155</v>
      </c>
      <c r="E338" s="616" t="s">
        <v>2254</v>
      </c>
      <c r="F338" s="616">
        <v>1</v>
      </c>
      <c r="G338" s="616" t="s">
        <v>2251</v>
      </c>
      <c r="H338" s="616">
        <v>1</v>
      </c>
      <c r="I338" s="616" t="s">
        <v>2176</v>
      </c>
      <c r="J338" s="616" t="s">
        <v>2188</v>
      </c>
      <c r="K338" s="616">
        <v>3</v>
      </c>
      <c r="L338" s="616" t="s">
        <v>2239</v>
      </c>
      <c r="M338" s="617" t="s">
        <v>2190</v>
      </c>
      <c r="N338" s="618">
        <v>38</v>
      </c>
      <c r="O338" s="621" t="s">
        <v>2260</v>
      </c>
      <c r="P338" s="621" t="s">
        <v>2260</v>
      </c>
      <c r="Q338" s="618">
        <v>2</v>
      </c>
      <c r="R338" s="618">
        <v>36</v>
      </c>
      <c r="S338" s="621" t="s">
        <v>2260</v>
      </c>
      <c r="T338" s="621" t="s">
        <v>2260</v>
      </c>
      <c r="U338" s="621" t="s">
        <v>2260</v>
      </c>
      <c r="V338" s="621" t="s">
        <v>2260</v>
      </c>
      <c r="W338" s="621" t="s">
        <v>2260</v>
      </c>
      <c r="X338" s="625">
        <f t="shared" si="51"/>
        <v>100</v>
      </c>
      <c r="Y338" s="625">
        <f t="shared" si="52"/>
        <v>0</v>
      </c>
      <c r="Z338" s="625">
        <f t="shared" si="53"/>
        <v>0</v>
      </c>
      <c r="AA338" s="625">
        <f t="shared" si="54"/>
        <v>5.2631578947368416</v>
      </c>
      <c r="AB338" s="625">
        <f t="shared" si="55"/>
        <v>94.73684210526315</v>
      </c>
      <c r="AC338" s="625">
        <f t="shared" si="56"/>
        <v>0</v>
      </c>
      <c r="AD338" s="625">
        <f t="shared" si="57"/>
        <v>0</v>
      </c>
      <c r="AE338" s="625">
        <f t="shared" si="58"/>
        <v>0</v>
      </c>
      <c r="AF338" s="625">
        <f t="shared" si="59"/>
        <v>0</v>
      </c>
      <c r="AG338" s="625">
        <f t="shared" si="60"/>
        <v>0</v>
      </c>
    </row>
    <row r="339" spans="1:33" hidden="1">
      <c r="A339" s="613">
        <v>25362</v>
      </c>
      <c r="B339" s="613" t="s">
        <v>2155</v>
      </c>
      <c r="E339" s="616" t="s">
        <v>2254</v>
      </c>
      <c r="F339" s="616">
        <v>1</v>
      </c>
      <c r="G339" s="616" t="s">
        <v>2251</v>
      </c>
      <c r="H339" s="616">
        <v>1</v>
      </c>
      <c r="I339" s="616" t="s">
        <v>2176</v>
      </c>
      <c r="J339" s="616" t="s">
        <v>2188</v>
      </c>
      <c r="K339" s="616">
        <v>3</v>
      </c>
      <c r="L339" s="616" t="s">
        <v>2240</v>
      </c>
      <c r="M339" s="617" t="s">
        <v>2190</v>
      </c>
      <c r="N339" s="618">
        <v>3005</v>
      </c>
      <c r="O339" s="621" t="s">
        <v>2260</v>
      </c>
      <c r="P339" s="621" t="s">
        <v>2260</v>
      </c>
      <c r="Q339" s="621" t="s">
        <v>2260</v>
      </c>
      <c r="R339" s="621" t="s">
        <v>2260</v>
      </c>
      <c r="S339" s="621" t="s">
        <v>2260</v>
      </c>
      <c r="T339" s="621" t="s">
        <v>2260</v>
      </c>
      <c r="U339" s="621" t="s">
        <v>2260</v>
      </c>
      <c r="V339" s="621" t="s">
        <v>2260</v>
      </c>
      <c r="W339" s="618">
        <v>518</v>
      </c>
      <c r="X339" s="625">
        <f t="shared" si="51"/>
        <v>100</v>
      </c>
      <c r="Y339" s="625">
        <f t="shared" si="52"/>
        <v>0</v>
      </c>
      <c r="Z339" s="625">
        <f t="shared" si="53"/>
        <v>0</v>
      </c>
      <c r="AA339" s="625">
        <f t="shared" si="54"/>
        <v>0</v>
      </c>
      <c r="AB339" s="625">
        <f t="shared" si="55"/>
        <v>0</v>
      </c>
      <c r="AC339" s="625">
        <f t="shared" si="56"/>
        <v>0</v>
      </c>
      <c r="AD339" s="625">
        <f t="shared" si="57"/>
        <v>0</v>
      </c>
      <c r="AE339" s="625">
        <f t="shared" si="58"/>
        <v>0</v>
      </c>
      <c r="AF339" s="625">
        <f t="shared" si="59"/>
        <v>0</v>
      </c>
      <c r="AG339" s="625">
        <f t="shared" si="60"/>
        <v>17.237936772046588</v>
      </c>
    </row>
    <row r="340" spans="1:33" hidden="1">
      <c r="A340" s="613">
        <v>25363</v>
      </c>
      <c r="B340" s="613" t="s">
        <v>2155</v>
      </c>
      <c r="E340" s="616" t="s">
        <v>2254</v>
      </c>
      <c r="F340" s="616">
        <v>1</v>
      </c>
      <c r="G340" s="616" t="s">
        <v>2251</v>
      </c>
      <c r="H340" s="616">
        <v>1</v>
      </c>
      <c r="I340" s="616" t="s">
        <v>2176</v>
      </c>
      <c r="J340" s="616" t="s">
        <v>2188</v>
      </c>
      <c r="K340" s="616">
        <v>2</v>
      </c>
      <c r="L340" s="616" t="s">
        <v>2241</v>
      </c>
      <c r="M340" s="617" t="s">
        <v>2190</v>
      </c>
      <c r="N340" s="618">
        <v>27305</v>
      </c>
      <c r="O340" s="618">
        <v>1089</v>
      </c>
      <c r="P340" s="618">
        <v>85</v>
      </c>
      <c r="Q340" s="618">
        <v>3525</v>
      </c>
      <c r="R340" s="618">
        <v>669</v>
      </c>
      <c r="S340" s="618">
        <v>190</v>
      </c>
      <c r="T340" s="618">
        <v>133</v>
      </c>
      <c r="U340" s="618">
        <v>1414</v>
      </c>
      <c r="V340" s="618">
        <v>1329</v>
      </c>
      <c r="W340" s="618">
        <v>9811</v>
      </c>
      <c r="X340" s="625">
        <f t="shared" si="51"/>
        <v>100</v>
      </c>
      <c r="Y340" s="625">
        <f t="shared" si="52"/>
        <v>3.9882805347006043</v>
      </c>
      <c r="Z340" s="625">
        <f t="shared" si="53"/>
        <v>0.31129829701519868</v>
      </c>
      <c r="AA340" s="625">
        <f t="shared" si="54"/>
        <v>12.909723493865593</v>
      </c>
      <c r="AB340" s="625">
        <f t="shared" si="55"/>
        <v>2.4501007141549165</v>
      </c>
      <c r="AC340" s="625">
        <f t="shared" si="56"/>
        <v>0.69584325215162057</v>
      </c>
      <c r="AD340" s="625">
        <f t="shared" si="57"/>
        <v>0.4870902765061344</v>
      </c>
      <c r="AE340" s="625">
        <f t="shared" si="58"/>
        <v>5.1785387291704819</v>
      </c>
      <c r="AF340" s="625">
        <f t="shared" si="59"/>
        <v>4.8672404321552829</v>
      </c>
      <c r="AG340" s="625">
        <f t="shared" si="60"/>
        <v>35.931148141366052</v>
      </c>
    </row>
    <row r="341" spans="1:33" hidden="1">
      <c r="A341" s="613">
        <v>25364</v>
      </c>
      <c r="B341" s="613" t="s">
        <v>2155</v>
      </c>
      <c r="E341" s="616" t="s">
        <v>2254</v>
      </c>
      <c r="F341" s="616">
        <v>1</v>
      </c>
      <c r="G341" s="616" t="s">
        <v>2251</v>
      </c>
      <c r="H341" s="616">
        <v>1</v>
      </c>
      <c r="I341" s="616" t="s">
        <v>2176</v>
      </c>
      <c r="J341" s="616" t="s">
        <v>2188</v>
      </c>
      <c r="K341" s="616">
        <v>3</v>
      </c>
      <c r="L341" s="616" t="s">
        <v>2242</v>
      </c>
      <c r="M341" s="617" t="s">
        <v>2190</v>
      </c>
      <c r="N341" s="618">
        <v>1642</v>
      </c>
      <c r="O341" s="618">
        <v>241</v>
      </c>
      <c r="P341" s="621" t="s">
        <v>2260</v>
      </c>
      <c r="Q341" s="618">
        <v>732</v>
      </c>
      <c r="R341" s="621" t="s">
        <v>2260</v>
      </c>
      <c r="S341" s="618">
        <v>11</v>
      </c>
      <c r="T341" s="621" t="s">
        <v>2260</v>
      </c>
      <c r="U341" s="618">
        <v>3</v>
      </c>
      <c r="V341" s="618">
        <v>160</v>
      </c>
      <c r="W341" s="618">
        <v>495</v>
      </c>
      <c r="X341" s="625">
        <f t="shared" si="51"/>
        <v>100</v>
      </c>
      <c r="Y341" s="625">
        <f t="shared" si="52"/>
        <v>14.677222898903775</v>
      </c>
      <c r="Z341" s="625">
        <f t="shared" si="53"/>
        <v>0</v>
      </c>
      <c r="AA341" s="625">
        <f t="shared" si="54"/>
        <v>44.579780755176614</v>
      </c>
      <c r="AB341" s="625">
        <f t="shared" si="55"/>
        <v>0</v>
      </c>
      <c r="AC341" s="625">
        <f t="shared" si="56"/>
        <v>0.66991473812423874</v>
      </c>
      <c r="AD341" s="625">
        <f t="shared" si="57"/>
        <v>0</v>
      </c>
      <c r="AE341" s="625">
        <f t="shared" si="58"/>
        <v>0.18270401948842874</v>
      </c>
      <c r="AF341" s="625">
        <f t="shared" si="59"/>
        <v>9.7442143727161987</v>
      </c>
      <c r="AG341" s="625">
        <f t="shared" si="60"/>
        <v>30.146163215590743</v>
      </c>
    </row>
    <row r="342" spans="1:33" hidden="1">
      <c r="A342" s="613">
        <v>25365</v>
      </c>
      <c r="B342" s="613" t="s">
        <v>2155</v>
      </c>
      <c r="E342" s="616" t="s">
        <v>2254</v>
      </c>
      <c r="F342" s="616">
        <v>1</v>
      </c>
      <c r="G342" s="616" t="s">
        <v>2251</v>
      </c>
      <c r="H342" s="616">
        <v>1</v>
      </c>
      <c r="I342" s="616" t="s">
        <v>2176</v>
      </c>
      <c r="J342" s="616" t="s">
        <v>2188</v>
      </c>
      <c r="K342" s="616">
        <v>3</v>
      </c>
      <c r="L342" s="616" t="s">
        <v>2243</v>
      </c>
      <c r="M342" s="617" t="s">
        <v>2190</v>
      </c>
      <c r="N342" s="618">
        <v>5149</v>
      </c>
      <c r="O342" s="618">
        <v>497</v>
      </c>
      <c r="P342" s="621" t="s">
        <v>2260</v>
      </c>
      <c r="Q342" s="618">
        <v>1521</v>
      </c>
      <c r="R342" s="618">
        <v>542</v>
      </c>
      <c r="S342" s="618">
        <v>46</v>
      </c>
      <c r="T342" s="618">
        <v>87</v>
      </c>
      <c r="U342" s="618">
        <v>155</v>
      </c>
      <c r="V342" s="618">
        <v>1137</v>
      </c>
      <c r="W342" s="618">
        <v>743</v>
      </c>
      <c r="X342" s="625">
        <f t="shared" si="51"/>
        <v>100</v>
      </c>
      <c r="Y342" s="625">
        <f t="shared" si="52"/>
        <v>9.6523596814915518</v>
      </c>
      <c r="Z342" s="625">
        <f t="shared" si="53"/>
        <v>0</v>
      </c>
      <c r="AA342" s="625">
        <f t="shared" si="54"/>
        <v>29.539716449796078</v>
      </c>
      <c r="AB342" s="625">
        <f t="shared" si="55"/>
        <v>10.526315789473683</v>
      </c>
      <c r="AC342" s="625">
        <f t="shared" si="56"/>
        <v>0.89337735482617975</v>
      </c>
      <c r="AD342" s="625">
        <f t="shared" si="57"/>
        <v>1.6896484754321226</v>
      </c>
      <c r="AE342" s="625">
        <f t="shared" si="58"/>
        <v>3.0102932608273449</v>
      </c>
      <c r="AF342" s="625">
        <f t="shared" si="59"/>
        <v>22.08195766168188</v>
      </c>
      <c r="AG342" s="625">
        <f t="shared" si="60"/>
        <v>14.42998640512721</v>
      </c>
    </row>
    <row r="343" spans="1:33" hidden="1">
      <c r="A343" s="613">
        <v>25366</v>
      </c>
      <c r="B343" s="613" t="s">
        <v>2155</v>
      </c>
      <c r="E343" s="616" t="s">
        <v>2254</v>
      </c>
      <c r="F343" s="616">
        <v>1</v>
      </c>
      <c r="G343" s="616" t="s">
        <v>2251</v>
      </c>
      <c r="H343" s="616">
        <v>1</v>
      </c>
      <c r="I343" s="616" t="s">
        <v>2176</v>
      </c>
      <c r="J343" s="616" t="s">
        <v>2188</v>
      </c>
      <c r="K343" s="616">
        <v>3</v>
      </c>
      <c r="L343" s="616" t="s">
        <v>2244</v>
      </c>
      <c r="M343" s="617" t="s">
        <v>2190</v>
      </c>
      <c r="N343" s="618">
        <v>3631</v>
      </c>
      <c r="O343" s="618">
        <v>15</v>
      </c>
      <c r="P343" s="618">
        <v>85</v>
      </c>
      <c r="Q343" s="618">
        <v>1030</v>
      </c>
      <c r="R343" s="618">
        <v>113</v>
      </c>
      <c r="S343" s="618">
        <v>30</v>
      </c>
      <c r="T343" s="618">
        <v>43</v>
      </c>
      <c r="U343" s="618">
        <v>12</v>
      </c>
      <c r="V343" s="618">
        <v>31</v>
      </c>
      <c r="W343" s="618">
        <v>424</v>
      </c>
      <c r="X343" s="625">
        <f t="shared" si="51"/>
        <v>100</v>
      </c>
      <c r="Y343" s="625">
        <f t="shared" si="52"/>
        <v>0.41310933627099972</v>
      </c>
      <c r="Z343" s="625">
        <f t="shared" si="53"/>
        <v>2.3409529055356653</v>
      </c>
      <c r="AA343" s="625">
        <f t="shared" si="54"/>
        <v>28.366841090608645</v>
      </c>
      <c r="AB343" s="625">
        <f t="shared" si="55"/>
        <v>3.1120903332415311</v>
      </c>
      <c r="AC343" s="625">
        <f t="shared" si="56"/>
        <v>0.82621867254199943</v>
      </c>
      <c r="AD343" s="625">
        <f t="shared" si="57"/>
        <v>1.1842467639768659</v>
      </c>
      <c r="AE343" s="625">
        <f t="shared" si="58"/>
        <v>0.33048746901679976</v>
      </c>
      <c r="AF343" s="625">
        <f t="shared" si="59"/>
        <v>0.85375929496006608</v>
      </c>
      <c r="AG343" s="625">
        <f t="shared" si="60"/>
        <v>11.677223905260259</v>
      </c>
    </row>
    <row r="344" spans="1:33" hidden="1">
      <c r="A344" s="613">
        <v>25367</v>
      </c>
      <c r="B344" s="613" t="s">
        <v>2155</v>
      </c>
      <c r="E344" s="616" t="s">
        <v>2254</v>
      </c>
      <c r="F344" s="616">
        <v>1</v>
      </c>
      <c r="G344" s="616" t="s">
        <v>2251</v>
      </c>
      <c r="H344" s="616">
        <v>1</v>
      </c>
      <c r="I344" s="616" t="s">
        <v>2176</v>
      </c>
      <c r="J344" s="616" t="s">
        <v>2188</v>
      </c>
      <c r="K344" s="616">
        <v>3</v>
      </c>
      <c r="L344" s="616" t="s">
        <v>2245</v>
      </c>
      <c r="M344" s="617" t="s">
        <v>2190</v>
      </c>
      <c r="N344" s="618">
        <v>16883</v>
      </c>
      <c r="O344" s="618">
        <v>337</v>
      </c>
      <c r="P344" s="621" t="s">
        <v>2260</v>
      </c>
      <c r="Q344" s="618">
        <v>242</v>
      </c>
      <c r="R344" s="618">
        <v>14</v>
      </c>
      <c r="S344" s="618">
        <v>103</v>
      </c>
      <c r="T344" s="618">
        <v>4</v>
      </c>
      <c r="U344" s="618">
        <v>1243</v>
      </c>
      <c r="V344" s="621" t="s">
        <v>2260</v>
      </c>
      <c r="W344" s="618">
        <v>8149</v>
      </c>
      <c r="X344" s="625">
        <f t="shared" si="51"/>
        <v>100</v>
      </c>
      <c r="Y344" s="625">
        <f t="shared" si="52"/>
        <v>1.9960907421666765</v>
      </c>
      <c r="Z344" s="625">
        <f t="shared" si="53"/>
        <v>0</v>
      </c>
      <c r="AA344" s="625">
        <f t="shared" si="54"/>
        <v>1.4333945388852691</v>
      </c>
      <c r="AB344" s="625">
        <f t="shared" si="55"/>
        <v>8.2923651009891602E-2</v>
      </c>
      <c r="AC344" s="625">
        <f t="shared" si="56"/>
        <v>0.61008114671563107</v>
      </c>
      <c r="AD344" s="625">
        <f t="shared" si="57"/>
        <v>2.369247171711189E-2</v>
      </c>
      <c r="AE344" s="625">
        <f t="shared" si="58"/>
        <v>7.3624355860925199</v>
      </c>
      <c r="AF344" s="625">
        <f t="shared" si="59"/>
        <v>0</v>
      </c>
      <c r="AG344" s="625">
        <f t="shared" si="60"/>
        <v>48.267488005686197</v>
      </c>
    </row>
    <row r="345" spans="1:33" hidden="1">
      <c r="A345" s="613">
        <v>25368</v>
      </c>
      <c r="B345" s="613" t="s">
        <v>2155</v>
      </c>
      <c r="E345" s="616" t="s">
        <v>2254</v>
      </c>
      <c r="F345" s="616">
        <v>1</v>
      </c>
      <c r="G345" s="616" t="s">
        <v>2251</v>
      </c>
      <c r="H345" s="616">
        <v>1</v>
      </c>
      <c r="I345" s="616" t="s">
        <v>2176</v>
      </c>
      <c r="J345" s="616" t="s">
        <v>2188</v>
      </c>
      <c r="K345" s="616">
        <v>2</v>
      </c>
      <c r="L345" s="616" t="s">
        <v>2246</v>
      </c>
      <c r="M345" s="617" t="s">
        <v>2190</v>
      </c>
      <c r="N345" s="618">
        <v>50396</v>
      </c>
      <c r="O345" s="618">
        <v>380</v>
      </c>
      <c r="P345" s="618">
        <v>528</v>
      </c>
      <c r="Q345" s="618">
        <v>1536</v>
      </c>
      <c r="R345" s="618">
        <v>1177</v>
      </c>
      <c r="S345" s="618">
        <v>682</v>
      </c>
      <c r="T345" s="618">
        <v>332</v>
      </c>
      <c r="U345" s="618">
        <v>295</v>
      </c>
      <c r="V345" s="618">
        <v>814</v>
      </c>
      <c r="W345" s="618">
        <v>10448</v>
      </c>
      <c r="X345" s="625">
        <f t="shared" si="51"/>
        <v>100</v>
      </c>
      <c r="Y345" s="625">
        <f t="shared" si="52"/>
        <v>0.7540280974680531</v>
      </c>
      <c r="Z345" s="625">
        <f t="shared" si="53"/>
        <v>1.0477021985871895</v>
      </c>
      <c r="AA345" s="625">
        <f t="shared" si="54"/>
        <v>3.0478609413445512</v>
      </c>
      <c r="AB345" s="625">
        <f t="shared" si="55"/>
        <v>2.3355028176839432</v>
      </c>
      <c r="AC345" s="625">
        <f t="shared" si="56"/>
        <v>1.353282006508453</v>
      </c>
      <c r="AD345" s="625">
        <f t="shared" si="57"/>
        <v>0.65878244305103584</v>
      </c>
      <c r="AE345" s="625">
        <f t="shared" si="58"/>
        <v>0.58536391777125163</v>
      </c>
      <c r="AF345" s="625">
        <f t="shared" si="59"/>
        <v>1.6152075561552504</v>
      </c>
      <c r="AG345" s="625">
        <f t="shared" si="60"/>
        <v>20.731804111437416</v>
      </c>
    </row>
    <row r="346" spans="1:33" hidden="1">
      <c r="A346" s="613">
        <v>25369</v>
      </c>
      <c r="B346" s="613" t="s">
        <v>2155</v>
      </c>
      <c r="E346" s="616" t="s">
        <v>2254</v>
      </c>
      <c r="F346" s="616">
        <v>1</v>
      </c>
      <c r="G346" s="616" t="s">
        <v>2251</v>
      </c>
      <c r="H346" s="616">
        <v>1</v>
      </c>
      <c r="I346" s="616" t="s">
        <v>2176</v>
      </c>
      <c r="J346" s="616" t="s">
        <v>2188</v>
      </c>
      <c r="K346" s="616">
        <v>3</v>
      </c>
      <c r="L346" s="616" t="s">
        <v>2247</v>
      </c>
      <c r="M346" s="617" t="s">
        <v>2190</v>
      </c>
      <c r="N346" s="618">
        <v>24468</v>
      </c>
      <c r="O346" s="618">
        <v>380</v>
      </c>
      <c r="P346" s="618">
        <v>528</v>
      </c>
      <c r="Q346" s="618">
        <v>1536</v>
      </c>
      <c r="R346" s="618">
        <v>1177</v>
      </c>
      <c r="S346" s="618">
        <v>682</v>
      </c>
      <c r="T346" s="618">
        <v>332</v>
      </c>
      <c r="U346" s="618">
        <v>295</v>
      </c>
      <c r="V346" s="618">
        <v>814</v>
      </c>
      <c r="W346" s="618">
        <v>10370</v>
      </c>
      <c r="X346" s="625">
        <f t="shared" si="51"/>
        <v>100</v>
      </c>
      <c r="Y346" s="625">
        <f t="shared" si="52"/>
        <v>1.553048880170018</v>
      </c>
      <c r="Z346" s="625">
        <f t="shared" si="53"/>
        <v>2.1579205492888671</v>
      </c>
      <c r="AA346" s="625">
        <f t="shared" si="54"/>
        <v>6.2775870524767043</v>
      </c>
      <c r="AB346" s="625">
        <f t="shared" si="55"/>
        <v>4.8103645577897662</v>
      </c>
      <c r="AC346" s="625">
        <f t="shared" si="56"/>
        <v>2.7873140428314533</v>
      </c>
      <c r="AD346" s="625">
        <f t="shared" si="57"/>
        <v>1.356874284780121</v>
      </c>
      <c r="AE346" s="625">
        <f t="shared" si="58"/>
        <v>1.2056563675004086</v>
      </c>
      <c r="AF346" s="625">
        <f t="shared" si="59"/>
        <v>3.3267941801536702</v>
      </c>
      <c r="AG346" s="625">
        <f t="shared" si="60"/>
        <v>42.381886545692332</v>
      </c>
    </row>
    <row r="347" spans="1:33" hidden="1">
      <c r="A347" s="613">
        <v>25370</v>
      </c>
      <c r="B347" s="613" t="s">
        <v>2155</v>
      </c>
      <c r="E347" s="616" t="s">
        <v>2254</v>
      </c>
      <c r="F347" s="616">
        <v>1</v>
      </c>
      <c r="G347" s="616" t="s">
        <v>2251</v>
      </c>
      <c r="H347" s="616">
        <v>1</v>
      </c>
      <c r="I347" s="616" t="s">
        <v>2176</v>
      </c>
      <c r="J347" s="616" t="s">
        <v>2188</v>
      </c>
      <c r="K347" s="616">
        <v>3</v>
      </c>
      <c r="L347" s="616" t="s">
        <v>2248</v>
      </c>
      <c r="M347" s="617" t="s">
        <v>2190</v>
      </c>
      <c r="N347" s="618">
        <v>10132</v>
      </c>
      <c r="O347" s="621" t="s">
        <v>2260</v>
      </c>
      <c r="P347" s="621" t="s">
        <v>2260</v>
      </c>
      <c r="Q347" s="621" t="s">
        <v>2260</v>
      </c>
      <c r="R347" s="621" t="s">
        <v>2260</v>
      </c>
      <c r="S347" s="621" t="s">
        <v>2260</v>
      </c>
      <c r="T347" s="621" t="s">
        <v>2260</v>
      </c>
      <c r="U347" s="621" t="s">
        <v>2260</v>
      </c>
      <c r="V347" s="621" t="s">
        <v>2260</v>
      </c>
      <c r="W347" s="621" t="s">
        <v>2260</v>
      </c>
      <c r="X347" s="625">
        <f t="shared" si="51"/>
        <v>100</v>
      </c>
      <c r="Y347" s="625">
        <f t="shared" si="52"/>
        <v>0</v>
      </c>
      <c r="Z347" s="625">
        <f t="shared" si="53"/>
        <v>0</v>
      </c>
      <c r="AA347" s="625">
        <f t="shared" si="54"/>
        <v>0</v>
      </c>
      <c r="AB347" s="625">
        <f t="shared" si="55"/>
        <v>0</v>
      </c>
      <c r="AC347" s="625">
        <f t="shared" si="56"/>
        <v>0</v>
      </c>
      <c r="AD347" s="625">
        <f t="shared" si="57"/>
        <v>0</v>
      </c>
      <c r="AE347" s="625">
        <f t="shared" si="58"/>
        <v>0</v>
      </c>
      <c r="AF347" s="625">
        <f t="shared" si="59"/>
        <v>0</v>
      </c>
      <c r="AG347" s="625">
        <f t="shared" si="60"/>
        <v>0</v>
      </c>
    </row>
    <row r="348" spans="1:33" hidden="1">
      <c r="A348" s="613">
        <v>25371</v>
      </c>
      <c r="B348" s="613" t="s">
        <v>2155</v>
      </c>
      <c r="E348" s="616" t="s">
        <v>2254</v>
      </c>
      <c r="F348" s="616">
        <v>1</v>
      </c>
      <c r="G348" s="616" t="s">
        <v>2251</v>
      </c>
      <c r="H348" s="616">
        <v>1</v>
      </c>
      <c r="I348" s="616" t="s">
        <v>2176</v>
      </c>
      <c r="J348" s="616" t="s">
        <v>2188</v>
      </c>
      <c r="K348" s="616">
        <v>3</v>
      </c>
      <c r="L348" s="616" t="s">
        <v>2249</v>
      </c>
      <c r="M348" s="617" t="s">
        <v>2190</v>
      </c>
      <c r="N348" s="618">
        <v>13392</v>
      </c>
      <c r="O348" s="621" t="s">
        <v>2260</v>
      </c>
      <c r="P348" s="621" t="s">
        <v>2260</v>
      </c>
      <c r="Q348" s="621" t="s">
        <v>2260</v>
      </c>
      <c r="R348" s="621" t="s">
        <v>2260</v>
      </c>
      <c r="S348" s="621" t="s">
        <v>2260</v>
      </c>
      <c r="T348" s="621" t="s">
        <v>2260</v>
      </c>
      <c r="U348" s="621" t="s">
        <v>2260</v>
      </c>
      <c r="V348" s="621" t="s">
        <v>2260</v>
      </c>
      <c r="W348" s="621" t="s">
        <v>2260</v>
      </c>
      <c r="X348" s="625">
        <f t="shared" si="51"/>
        <v>100</v>
      </c>
      <c r="Y348" s="625">
        <f t="shared" si="52"/>
        <v>0</v>
      </c>
      <c r="Z348" s="625">
        <f t="shared" si="53"/>
        <v>0</v>
      </c>
      <c r="AA348" s="625">
        <f t="shared" si="54"/>
        <v>0</v>
      </c>
      <c r="AB348" s="625">
        <f t="shared" si="55"/>
        <v>0</v>
      </c>
      <c r="AC348" s="625">
        <f t="shared" si="56"/>
        <v>0</v>
      </c>
      <c r="AD348" s="625">
        <f t="shared" si="57"/>
        <v>0</v>
      </c>
      <c r="AE348" s="625">
        <f t="shared" si="58"/>
        <v>0</v>
      </c>
      <c r="AF348" s="625">
        <f t="shared" si="59"/>
        <v>0</v>
      </c>
      <c r="AG348" s="625">
        <f t="shared" si="60"/>
        <v>0</v>
      </c>
    </row>
    <row r="349" spans="1:33" hidden="1">
      <c r="A349" s="613">
        <v>25372</v>
      </c>
      <c r="B349" s="613" t="s">
        <v>2155</v>
      </c>
      <c r="E349" s="616" t="s">
        <v>2254</v>
      </c>
      <c r="F349" s="616">
        <v>1</v>
      </c>
      <c r="G349" s="616" t="s">
        <v>2251</v>
      </c>
      <c r="H349" s="616">
        <v>1</v>
      </c>
      <c r="I349" s="616" t="s">
        <v>2176</v>
      </c>
      <c r="J349" s="616" t="s">
        <v>2188</v>
      </c>
      <c r="K349" s="616">
        <v>3</v>
      </c>
      <c r="L349" s="616" t="s">
        <v>2250</v>
      </c>
      <c r="M349" s="617" t="s">
        <v>2190</v>
      </c>
      <c r="N349" s="618">
        <v>2404</v>
      </c>
      <c r="O349" s="621" t="s">
        <v>2260</v>
      </c>
      <c r="P349" s="621" t="s">
        <v>2260</v>
      </c>
      <c r="Q349" s="621" t="s">
        <v>2260</v>
      </c>
      <c r="R349" s="621" t="s">
        <v>2260</v>
      </c>
      <c r="S349" s="621" t="s">
        <v>2260</v>
      </c>
      <c r="T349" s="621" t="s">
        <v>2260</v>
      </c>
      <c r="U349" s="621" t="s">
        <v>2260</v>
      </c>
      <c r="V349" s="621" t="s">
        <v>2260</v>
      </c>
      <c r="W349" s="618">
        <v>77</v>
      </c>
      <c r="X349" s="625">
        <f t="shared" si="51"/>
        <v>100</v>
      </c>
      <c r="Y349" s="625">
        <f t="shared" si="52"/>
        <v>0</v>
      </c>
      <c r="Z349" s="625">
        <f t="shared" si="53"/>
        <v>0</v>
      </c>
      <c r="AA349" s="625">
        <f t="shared" si="54"/>
        <v>0</v>
      </c>
      <c r="AB349" s="625">
        <f t="shared" si="55"/>
        <v>0</v>
      </c>
      <c r="AC349" s="625">
        <f t="shared" si="56"/>
        <v>0</v>
      </c>
      <c r="AD349" s="625">
        <f t="shared" si="57"/>
        <v>0</v>
      </c>
      <c r="AE349" s="625">
        <f t="shared" si="58"/>
        <v>0</v>
      </c>
      <c r="AF349" s="625">
        <f t="shared" si="59"/>
        <v>0</v>
      </c>
      <c r="AG349" s="625">
        <f t="shared" si="60"/>
        <v>3.2029950083194674</v>
      </c>
    </row>
    <row r="350" spans="1:33" hidden="1">
      <c r="A350" s="613">
        <v>26121</v>
      </c>
      <c r="B350" s="613" t="s">
        <v>2155</v>
      </c>
      <c r="E350" s="616" t="s">
        <v>2254</v>
      </c>
      <c r="F350" s="616">
        <v>1</v>
      </c>
      <c r="G350" s="616" t="s">
        <v>2252</v>
      </c>
      <c r="H350" s="616">
        <v>1</v>
      </c>
      <c r="I350" s="616" t="s">
        <v>2176</v>
      </c>
      <c r="J350" s="616" t="s">
        <v>2177</v>
      </c>
      <c r="K350" s="616">
        <v>1</v>
      </c>
      <c r="L350" s="616" t="s">
        <v>2178</v>
      </c>
      <c r="M350" s="617"/>
      <c r="N350" s="618">
        <v>30</v>
      </c>
      <c r="O350" s="618">
        <v>30</v>
      </c>
      <c r="P350" s="618">
        <v>30</v>
      </c>
      <c r="Q350" s="618">
        <v>30</v>
      </c>
      <c r="R350" s="618">
        <v>30</v>
      </c>
      <c r="S350" s="618">
        <v>30</v>
      </c>
      <c r="T350" s="618">
        <v>30</v>
      </c>
      <c r="U350" s="618">
        <v>30</v>
      </c>
      <c r="V350" s="618">
        <v>30</v>
      </c>
      <c r="W350" s="618">
        <v>30</v>
      </c>
      <c r="X350" s="625">
        <f t="shared" si="51"/>
        <v>100</v>
      </c>
      <c r="Y350" s="625">
        <f t="shared" si="52"/>
        <v>100</v>
      </c>
      <c r="Z350" s="625">
        <f t="shared" si="53"/>
        <v>100</v>
      </c>
      <c r="AA350" s="625">
        <f t="shared" si="54"/>
        <v>100</v>
      </c>
      <c r="AB350" s="625">
        <f t="shared" si="55"/>
        <v>100</v>
      </c>
      <c r="AC350" s="625">
        <f t="shared" si="56"/>
        <v>100</v>
      </c>
      <c r="AD350" s="625">
        <f t="shared" si="57"/>
        <v>100</v>
      </c>
      <c r="AE350" s="625">
        <f t="shared" si="58"/>
        <v>100</v>
      </c>
      <c r="AF350" s="625">
        <f t="shared" si="59"/>
        <v>100</v>
      </c>
      <c r="AG350" s="625">
        <f t="shared" si="60"/>
        <v>100</v>
      </c>
    </row>
    <row r="351" spans="1:33" hidden="1">
      <c r="A351" s="613">
        <v>26122</v>
      </c>
      <c r="B351" s="613" t="s">
        <v>2155</v>
      </c>
      <c r="E351" s="616" t="s">
        <v>2254</v>
      </c>
      <c r="F351" s="616">
        <v>1</v>
      </c>
      <c r="G351" s="616" t="s">
        <v>2252</v>
      </c>
      <c r="H351" s="616">
        <v>1</v>
      </c>
      <c r="I351" s="616" t="s">
        <v>2176</v>
      </c>
      <c r="J351" s="616" t="s">
        <v>2179</v>
      </c>
      <c r="K351" s="616">
        <v>1</v>
      </c>
      <c r="L351" s="616" t="s">
        <v>2178</v>
      </c>
      <c r="M351" s="617"/>
      <c r="N351" s="618">
        <v>161997</v>
      </c>
      <c r="O351" s="618">
        <v>161997</v>
      </c>
      <c r="P351" s="618">
        <v>161997</v>
      </c>
      <c r="Q351" s="618">
        <v>161997</v>
      </c>
      <c r="R351" s="618">
        <v>161997</v>
      </c>
      <c r="S351" s="618">
        <v>161997</v>
      </c>
      <c r="T351" s="618">
        <v>161997</v>
      </c>
      <c r="U351" s="618">
        <v>161997</v>
      </c>
      <c r="V351" s="618">
        <v>161997</v>
      </c>
      <c r="W351" s="618">
        <v>161997</v>
      </c>
      <c r="X351" s="625">
        <f t="shared" si="51"/>
        <v>100</v>
      </c>
      <c r="Y351" s="625">
        <f t="shared" si="52"/>
        <v>100</v>
      </c>
      <c r="Z351" s="625">
        <f t="shared" si="53"/>
        <v>100</v>
      </c>
      <c r="AA351" s="625">
        <f t="shared" si="54"/>
        <v>100</v>
      </c>
      <c r="AB351" s="625">
        <f t="shared" si="55"/>
        <v>100</v>
      </c>
      <c r="AC351" s="625">
        <f t="shared" si="56"/>
        <v>100</v>
      </c>
      <c r="AD351" s="625">
        <f t="shared" si="57"/>
        <v>100</v>
      </c>
      <c r="AE351" s="625">
        <f t="shared" si="58"/>
        <v>100</v>
      </c>
      <c r="AF351" s="625">
        <f t="shared" si="59"/>
        <v>100</v>
      </c>
      <c r="AG351" s="625">
        <f t="shared" si="60"/>
        <v>100</v>
      </c>
    </row>
    <row r="352" spans="1:33" hidden="1">
      <c r="A352" s="613">
        <v>26123</v>
      </c>
      <c r="B352" s="613" t="s">
        <v>2155</v>
      </c>
      <c r="E352" s="616" t="s">
        <v>2254</v>
      </c>
      <c r="F352" s="616">
        <v>1</v>
      </c>
      <c r="G352" s="616" t="s">
        <v>2252</v>
      </c>
      <c r="H352" s="616">
        <v>1</v>
      </c>
      <c r="I352" s="616" t="s">
        <v>2176</v>
      </c>
      <c r="J352" s="616" t="s">
        <v>2180</v>
      </c>
      <c r="K352" s="616">
        <v>1</v>
      </c>
      <c r="L352" s="616" t="s">
        <v>2181</v>
      </c>
      <c r="M352" s="617" t="s">
        <v>2182</v>
      </c>
      <c r="N352" s="619">
        <v>1</v>
      </c>
      <c r="O352" s="619">
        <v>1</v>
      </c>
      <c r="P352" s="619">
        <v>1</v>
      </c>
      <c r="Q352" s="619">
        <v>1</v>
      </c>
      <c r="R352" s="619">
        <v>1</v>
      </c>
      <c r="S352" s="619">
        <v>1</v>
      </c>
      <c r="T352" s="619">
        <v>1</v>
      </c>
      <c r="U352" s="619">
        <v>1</v>
      </c>
      <c r="V352" s="619">
        <v>1</v>
      </c>
      <c r="W352" s="619">
        <v>1</v>
      </c>
      <c r="X352" s="625">
        <f t="shared" si="51"/>
        <v>100</v>
      </c>
      <c r="Y352" s="625">
        <f t="shared" si="52"/>
        <v>100</v>
      </c>
      <c r="Z352" s="625">
        <f t="shared" si="53"/>
        <v>100</v>
      </c>
      <c r="AA352" s="625">
        <f t="shared" si="54"/>
        <v>100</v>
      </c>
      <c r="AB352" s="625">
        <f t="shared" si="55"/>
        <v>100</v>
      </c>
      <c r="AC352" s="625">
        <f t="shared" si="56"/>
        <v>100</v>
      </c>
      <c r="AD352" s="625">
        <f t="shared" si="57"/>
        <v>100</v>
      </c>
      <c r="AE352" s="625">
        <f t="shared" si="58"/>
        <v>100</v>
      </c>
      <c r="AF352" s="625">
        <f t="shared" si="59"/>
        <v>100</v>
      </c>
      <c r="AG352" s="625">
        <f t="shared" si="60"/>
        <v>100</v>
      </c>
    </row>
    <row r="353" spans="1:33" hidden="1">
      <c r="A353" s="613">
        <v>26124</v>
      </c>
      <c r="B353" s="613" t="s">
        <v>2155</v>
      </c>
      <c r="E353" s="616" t="s">
        <v>2254</v>
      </c>
      <c r="F353" s="616">
        <v>1</v>
      </c>
      <c r="G353" s="616" t="s">
        <v>2252</v>
      </c>
      <c r="H353" s="616">
        <v>1</v>
      </c>
      <c r="I353" s="616" t="s">
        <v>2176</v>
      </c>
      <c r="J353" s="616" t="s">
        <v>2183</v>
      </c>
      <c r="K353" s="616">
        <v>1</v>
      </c>
      <c r="L353" s="616" t="s">
        <v>2181</v>
      </c>
      <c r="M353" s="617" t="s">
        <v>2182</v>
      </c>
      <c r="N353" s="622" t="s">
        <v>2260</v>
      </c>
      <c r="O353" s="622" t="s">
        <v>2260</v>
      </c>
      <c r="P353" s="622" t="s">
        <v>2260</v>
      </c>
      <c r="Q353" s="622" t="s">
        <v>2260</v>
      </c>
      <c r="R353" s="622" t="s">
        <v>2260</v>
      </c>
      <c r="S353" s="622" t="s">
        <v>2260</v>
      </c>
      <c r="T353" s="622" t="s">
        <v>2260</v>
      </c>
      <c r="U353" s="622" t="s">
        <v>2260</v>
      </c>
      <c r="V353" s="622" t="s">
        <v>2260</v>
      </c>
      <c r="W353" s="622" t="s">
        <v>2260</v>
      </c>
      <c r="X353" s="625" t="e">
        <f t="shared" si="51"/>
        <v>#DIV/0!</v>
      </c>
      <c r="Y353" s="625" t="e">
        <f t="shared" si="52"/>
        <v>#DIV/0!</v>
      </c>
      <c r="Z353" s="625" t="e">
        <f t="shared" si="53"/>
        <v>#DIV/0!</v>
      </c>
      <c r="AA353" s="625" t="e">
        <f t="shared" si="54"/>
        <v>#DIV/0!</v>
      </c>
      <c r="AB353" s="625" t="e">
        <f t="shared" si="55"/>
        <v>#DIV/0!</v>
      </c>
      <c r="AC353" s="625" t="e">
        <f t="shared" si="56"/>
        <v>#DIV/0!</v>
      </c>
      <c r="AD353" s="625" t="e">
        <f t="shared" si="57"/>
        <v>#DIV/0!</v>
      </c>
      <c r="AE353" s="625" t="e">
        <f t="shared" si="58"/>
        <v>#DIV/0!</v>
      </c>
      <c r="AF353" s="625" t="e">
        <f t="shared" si="59"/>
        <v>#DIV/0!</v>
      </c>
      <c r="AG353" s="625" t="e">
        <f t="shared" si="60"/>
        <v>#DIV/0!</v>
      </c>
    </row>
    <row r="354" spans="1:33" hidden="1">
      <c r="A354" s="613">
        <v>26125</v>
      </c>
      <c r="B354" s="613" t="s">
        <v>2155</v>
      </c>
      <c r="E354" s="616" t="s">
        <v>2254</v>
      </c>
      <c r="F354" s="616">
        <v>1</v>
      </c>
      <c r="G354" s="616" t="s">
        <v>2252</v>
      </c>
      <c r="H354" s="616">
        <v>1</v>
      </c>
      <c r="I354" s="616" t="s">
        <v>2176</v>
      </c>
      <c r="J354" s="616" t="s">
        <v>2184</v>
      </c>
      <c r="K354" s="616">
        <v>1</v>
      </c>
      <c r="L354" s="616" t="s">
        <v>2181</v>
      </c>
      <c r="M354" s="617" t="s">
        <v>2182</v>
      </c>
      <c r="N354" s="619">
        <v>0.52</v>
      </c>
      <c r="O354" s="619">
        <v>0.52</v>
      </c>
      <c r="P354" s="619">
        <v>0.52</v>
      </c>
      <c r="Q354" s="619">
        <v>0.52</v>
      </c>
      <c r="R354" s="619">
        <v>0.52</v>
      </c>
      <c r="S354" s="619">
        <v>0.52</v>
      </c>
      <c r="T354" s="619">
        <v>0.52</v>
      </c>
      <c r="U354" s="619">
        <v>0.52</v>
      </c>
      <c r="V354" s="619">
        <v>0.52</v>
      </c>
      <c r="W354" s="619">
        <v>0.52</v>
      </c>
      <c r="X354" s="625">
        <f t="shared" si="51"/>
        <v>100</v>
      </c>
      <c r="Y354" s="625">
        <f t="shared" si="52"/>
        <v>100</v>
      </c>
      <c r="Z354" s="625">
        <f t="shared" si="53"/>
        <v>100</v>
      </c>
      <c r="AA354" s="625">
        <f t="shared" si="54"/>
        <v>100</v>
      </c>
      <c r="AB354" s="625">
        <f t="shared" si="55"/>
        <v>100</v>
      </c>
      <c r="AC354" s="625">
        <f t="shared" si="56"/>
        <v>100</v>
      </c>
      <c r="AD354" s="625">
        <f t="shared" si="57"/>
        <v>100</v>
      </c>
      <c r="AE354" s="625">
        <f t="shared" si="58"/>
        <v>100</v>
      </c>
      <c r="AF354" s="625">
        <f t="shared" si="59"/>
        <v>100</v>
      </c>
      <c r="AG354" s="625">
        <f t="shared" si="60"/>
        <v>100</v>
      </c>
    </row>
    <row r="355" spans="1:33" hidden="1">
      <c r="A355" s="613">
        <v>26126</v>
      </c>
      <c r="B355" s="613" t="s">
        <v>2155</v>
      </c>
      <c r="E355" s="616" t="s">
        <v>2254</v>
      </c>
      <c r="F355" s="616">
        <v>1</v>
      </c>
      <c r="G355" s="616" t="s">
        <v>2252</v>
      </c>
      <c r="H355" s="616">
        <v>1</v>
      </c>
      <c r="I355" s="616" t="s">
        <v>2176</v>
      </c>
      <c r="J355" s="616" t="s">
        <v>2185</v>
      </c>
      <c r="K355" s="616">
        <v>1</v>
      </c>
      <c r="L355" s="616" t="s">
        <v>2181</v>
      </c>
      <c r="M355" s="617" t="s">
        <v>2182</v>
      </c>
      <c r="N355" s="619">
        <v>0.55000000000000004</v>
      </c>
      <c r="O355" s="619">
        <v>0.55000000000000004</v>
      </c>
      <c r="P355" s="619">
        <v>0.55000000000000004</v>
      </c>
      <c r="Q355" s="619">
        <v>0.55000000000000004</v>
      </c>
      <c r="R355" s="619">
        <v>0.55000000000000004</v>
      </c>
      <c r="S355" s="619">
        <v>0.55000000000000004</v>
      </c>
      <c r="T355" s="619">
        <v>0.55000000000000004</v>
      </c>
      <c r="U355" s="619">
        <v>0.55000000000000004</v>
      </c>
      <c r="V355" s="619">
        <v>0.55000000000000004</v>
      </c>
      <c r="W355" s="619">
        <v>0.55000000000000004</v>
      </c>
      <c r="X355" s="625">
        <f t="shared" si="51"/>
        <v>100</v>
      </c>
      <c r="Y355" s="625">
        <f t="shared" si="52"/>
        <v>100</v>
      </c>
      <c r="Z355" s="625">
        <f t="shared" si="53"/>
        <v>100</v>
      </c>
      <c r="AA355" s="625">
        <f t="shared" si="54"/>
        <v>100</v>
      </c>
      <c r="AB355" s="625">
        <f t="shared" si="55"/>
        <v>100</v>
      </c>
      <c r="AC355" s="625">
        <f t="shared" si="56"/>
        <v>100</v>
      </c>
      <c r="AD355" s="625">
        <f t="shared" si="57"/>
        <v>100</v>
      </c>
      <c r="AE355" s="625">
        <f t="shared" si="58"/>
        <v>100</v>
      </c>
      <c r="AF355" s="625">
        <f t="shared" si="59"/>
        <v>100</v>
      </c>
      <c r="AG355" s="625">
        <f t="shared" si="60"/>
        <v>100</v>
      </c>
    </row>
    <row r="356" spans="1:33" hidden="1">
      <c r="A356" s="613">
        <v>26127</v>
      </c>
      <c r="B356" s="613" t="s">
        <v>2155</v>
      </c>
      <c r="E356" s="616" t="s">
        <v>2254</v>
      </c>
      <c r="F356" s="616">
        <v>1</v>
      </c>
      <c r="G356" s="616" t="s">
        <v>2252</v>
      </c>
      <c r="H356" s="616">
        <v>1</v>
      </c>
      <c r="I356" s="616" t="s">
        <v>2176</v>
      </c>
      <c r="J356" s="616" t="s">
        <v>2186</v>
      </c>
      <c r="K356" s="616">
        <v>1</v>
      </c>
      <c r="L356" s="616" t="s">
        <v>2181</v>
      </c>
      <c r="M356" s="617" t="s">
        <v>2187</v>
      </c>
      <c r="N356" s="620">
        <v>62</v>
      </c>
      <c r="O356" s="620">
        <v>62</v>
      </c>
      <c r="P356" s="620">
        <v>62</v>
      </c>
      <c r="Q356" s="620">
        <v>62</v>
      </c>
      <c r="R356" s="620">
        <v>62</v>
      </c>
      <c r="S356" s="620">
        <v>62</v>
      </c>
      <c r="T356" s="620">
        <v>62</v>
      </c>
      <c r="U356" s="620">
        <v>62</v>
      </c>
      <c r="V356" s="620">
        <v>62</v>
      </c>
      <c r="W356" s="620">
        <v>62</v>
      </c>
      <c r="X356" s="625">
        <f t="shared" si="51"/>
        <v>100</v>
      </c>
      <c r="Y356" s="625">
        <f t="shared" si="52"/>
        <v>100</v>
      </c>
      <c r="Z356" s="625">
        <f t="shared" si="53"/>
        <v>100</v>
      </c>
      <c r="AA356" s="625">
        <f t="shared" si="54"/>
        <v>100</v>
      </c>
      <c r="AB356" s="625">
        <f t="shared" si="55"/>
        <v>100</v>
      </c>
      <c r="AC356" s="625">
        <f t="shared" si="56"/>
        <v>100</v>
      </c>
      <c r="AD356" s="625">
        <f t="shared" si="57"/>
        <v>100</v>
      </c>
      <c r="AE356" s="625">
        <f t="shared" si="58"/>
        <v>100</v>
      </c>
      <c r="AF356" s="625">
        <f t="shared" si="59"/>
        <v>100</v>
      </c>
      <c r="AG356" s="625">
        <f t="shared" si="60"/>
        <v>100</v>
      </c>
    </row>
    <row r="357" spans="1:33" hidden="1">
      <c r="A357" s="613">
        <v>26128</v>
      </c>
      <c r="B357" s="613" t="s">
        <v>2155</v>
      </c>
      <c r="E357" s="616" t="s">
        <v>2254</v>
      </c>
      <c r="F357" s="616">
        <v>1</v>
      </c>
      <c r="G357" s="616" t="s">
        <v>2252</v>
      </c>
      <c r="H357" s="616">
        <v>1</v>
      </c>
      <c r="I357" s="616" t="s">
        <v>2176</v>
      </c>
      <c r="J357" s="616" t="s">
        <v>2188</v>
      </c>
      <c r="K357" s="616">
        <v>1</v>
      </c>
      <c r="L357" s="616" t="s">
        <v>2189</v>
      </c>
      <c r="M357" s="617" t="s">
        <v>2190</v>
      </c>
      <c r="N357" s="618">
        <v>166515</v>
      </c>
      <c r="O357" s="618">
        <v>1688</v>
      </c>
      <c r="P357" s="618">
        <v>2069</v>
      </c>
      <c r="Q357" s="618">
        <v>11391</v>
      </c>
      <c r="R357" s="618">
        <v>27724</v>
      </c>
      <c r="S357" s="618">
        <v>2435</v>
      </c>
      <c r="T357" s="618">
        <v>4437</v>
      </c>
      <c r="U357" s="618">
        <v>7584</v>
      </c>
      <c r="V357" s="618">
        <v>8865</v>
      </c>
      <c r="W357" s="618">
        <v>59659</v>
      </c>
      <c r="X357" s="625">
        <f t="shared" si="51"/>
        <v>100</v>
      </c>
      <c r="Y357" s="625">
        <f t="shared" si="52"/>
        <v>1.0137224874635919</v>
      </c>
      <c r="Z357" s="625">
        <f t="shared" si="53"/>
        <v>1.242530702939675</v>
      </c>
      <c r="AA357" s="625">
        <f t="shared" si="54"/>
        <v>6.8408251508873068</v>
      </c>
      <c r="AB357" s="625">
        <f t="shared" si="55"/>
        <v>16.649551091493258</v>
      </c>
      <c r="AC357" s="625">
        <f t="shared" si="56"/>
        <v>1.4623307209560701</v>
      </c>
      <c r="AD357" s="625">
        <f t="shared" si="57"/>
        <v>2.664624808575804</v>
      </c>
      <c r="AE357" s="625">
        <f t="shared" si="58"/>
        <v>4.5545446356184129</v>
      </c>
      <c r="AF357" s="625">
        <f t="shared" si="59"/>
        <v>5.3238446986757948</v>
      </c>
      <c r="AG357" s="625">
        <f t="shared" si="60"/>
        <v>35.828003483169688</v>
      </c>
    </row>
    <row r="358" spans="1:33" hidden="1">
      <c r="A358" s="613">
        <v>26129</v>
      </c>
      <c r="B358" s="613" t="s">
        <v>2155</v>
      </c>
      <c r="E358" s="616" t="s">
        <v>2254</v>
      </c>
      <c r="F358" s="616">
        <v>1</v>
      </c>
      <c r="G358" s="616" t="s">
        <v>2252</v>
      </c>
      <c r="H358" s="616">
        <v>1</v>
      </c>
      <c r="I358" s="616" t="s">
        <v>2176</v>
      </c>
      <c r="J358" s="616" t="s">
        <v>2188</v>
      </c>
      <c r="K358" s="616">
        <v>2</v>
      </c>
      <c r="L358" s="616" t="s">
        <v>2191</v>
      </c>
      <c r="M358" s="617" t="s">
        <v>2190</v>
      </c>
      <c r="N358" s="618">
        <v>43894</v>
      </c>
      <c r="O358" s="618">
        <v>705</v>
      </c>
      <c r="P358" s="618">
        <v>83</v>
      </c>
      <c r="Q358" s="618">
        <v>2356</v>
      </c>
      <c r="R358" s="618">
        <v>24491</v>
      </c>
      <c r="S358" s="618">
        <v>1648</v>
      </c>
      <c r="T358" s="618">
        <v>3223</v>
      </c>
      <c r="U358" s="618">
        <v>5834</v>
      </c>
      <c r="V358" s="618">
        <v>472</v>
      </c>
      <c r="W358" s="618">
        <v>5082</v>
      </c>
      <c r="X358" s="625">
        <f t="shared" si="51"/>
        <v>100</v>
      </c>
      <c r="Y358" s="625">
        <f t="shared" si="52"/>
        <v>1.6061420695311432</v>
      </c>
      <c r="Z358" s="625">
        <f t="shared" si="53"/>
        <v>0.18909190322139699</v>
      </c>
      <c r="AA358" s="625">
        <f t="shared" si="54"/>
        <v>5.3674761926459196</v>
      </c>
      <c r="AB358" s="625">
        <f t="shared" si="55"/>
        <v>55.795780744520897</v>
      </c>
      <c r="AC358" s="625">
        <f t="shared" si="56"/>
        <v>3.7544994760103889</v>
      </c>
      <c r="AD358" s="625">
        <f t="shared" si="57"/>
        <v>7.3426892058140067</v>
      </c>
      <c r="AE358" s="625">
        <f t="shared" si="58"/>
        <v>13.291110402332892</v>
      </c>
      <c r="AF358" s="625">
        <f t="shared" si="59"/>
        <v>1.0753178110903541</v>
      </c>
      <c r="AG358" s="625">
        <f t="shared" si="60"/>
        <v>11.577892194833007</v>
      </c>
    </row>
    <row r="359" spans="1:33" hidden="1">
      <c r="A359" s="613">
        <v>26130</v>
      </c>
      <c r="B359" s="613" t="s">
        <v>2155</v>
      </c>
      <c r="E359" s="616" t="s">
        <v>2254</v>
      </c>
      <c r="F359" s="616">
        <v>1</v>
      </c>
      <c r="G359" s="616" t="s">
        <v>2252</v>
      </c>
      <c r="H359" s="616">
        <v>1</v>
      </c>
      <c r="I359" s="616" t="s">
        <v>2176</v>
      </c>
      <c r="J359" s="616" t="s">
        <v>2188</v>
      </c>
      <c r="K359" s="616">
        <v>3</v>
      </c>
      <c r="L359" s="616" t="s">
        <v>2192</v>
      </c>
      <c r="M359" s="617" t="s">
        <v>2190</v>
      </c>
      <c r="N359" s="618">
        <v>2310</v>
      </c>
      <c r="O359" s="621" t="s">
        <v>2260</v>
      </c>
      <c r="P359" s="621" t="s">
        <v>2260</v>
      </c>
      <c r="Q359" s="618">
        <v>287</v>
      </c>
      <c r="R359" s="618">
        <v>928</v>
      </c>
      <c r="S359" s="618">
        <v>168</v>
      </c>
      <c r="T359" s="618">
        <v>126</v>
      </c>
      <c r="U359" s="618">
        <v>594</v>
      </c>
      <c r="V359" s="618">
        <v>119</v>
      </c>
      <c r="W359" s="618">
        <v>90</v>
      </c>
      <c r="X359" s="625">
        <f t="shared" si="51"/>
        <v>100</v>
      </c>
      <c r="Y359" s="625">
        <f t="shared" si="52"/>
        <v>0</v>
      </c>
      <c r="Z359" s="625">
        <f t="shared" si="53"/>
        <v>0</v>
      </c>
      <c r="AA359" s="625">
        <f t="shared" si="54"/>
        <v>12.424242424242424</v>
      </c>
      <c r="AB359" s="625">
        <f t="shared" si="55"/>
        <v>40.17316017316017</v>
      </c>
      <c r="AC359" s="625">
        <f t="shared" si="56"/>
        <v>7.2727272727272725</v>
      </c>
      <c r="AD359" s="625">
        <f t="shared" si="57"/>
        <v>5.4545454545454541</v>
      </c>
      <c r="AE359" s="625">
        <f t="shared" si="58"/>
        <v>25.714285714285712</v>
      </c>
      <c r="AF359" s="625">
        <f t="shared" si="59"/>
        <v>5.1515151515151514</v>
      </c>
      <c r="AG359" s="625">
        <f t="shared" si="60"/>
        <v>3.8961038961038961</v>
      </c>
    </row>
    <row r="360" spans="1:33" hidden="1">
      <c r="A360" s="613">
        <v>26131</v>
      </c>
      <c r="B360" s="613" t="s">
        <v>2155</v>
      </c>
      <c r="E360" s="616" t="s">
        <v>2254</v>
      </c>
      <c r="F360" s="616">
        <v>1</v>
      </c>
      <c r="G360" s="616" t="s">
        <v>2252</v>
      </c>
      <c r="H360" s="616">
        <v>1</v>
      </c>
      <c r="I360" s="616" t="s">
        <v>2176</v>
      </c>
      <c r="J360" s="616" t="s">
        <v>2188</v>
      </c>
      <c r="K360" s="616">
        <v>3</v>
      </c>
      <c r="L360" s="616" t="s">
        <v>2193</v>
      </c>
      <c r="M360" s="617" t="s">
        <v>2190</v>
      </c>
      <c r="N360" s="618">
        <v>5556</v>
      </c>
      <c r="O360" s="621" t="s">
        <v>2260</v>
      </c>
      <c r="P360" s="618">
        <v>83</v>
      </c>
      <c r="Q360" s="618">
        <v>50</v>
      </c>
      <c r="R360" s="618">
        <v>4672</v>
      </c>
      <c r="S360" s="618">
        <v>27</v>
      </c>
      <c r="T360" s="618">
        <v>202</v>
      </c>
      <c r="U360" s="618">
        <v>495</v>
      </c>
      <c r="V360" s="618">
        <v>10</v>
      </c>
      <c r="W360" s="618">
        <v>17</v>
      </c>
      <c r="X360" s="625">
        <f t="shared" si="51"/>
        <v>100</v>
      </c>
      <c r="Y360" s="625">
        <f t="shared" si="52"/>
        <v>0</v>
      </c>
      <c r="Z360" s="625">
        <f t="shared" si="53"/>
        <v>1.4938804895608351</v>
      </c>
      <c r="AA360" s="625">
        <f t="shared" si="54"/>
        <v>0.89992800575953924</v>
      </c>
      <c r="AB360" s="625">
        <f t="shared" si="55"/>
        <v>84.089272858171356</v>
      </c>
      <c r="AC360" s="625">
        <f t="shared" si="56"/>
        <v>0.48596112311015116</v>
      </c>
      <c r="AD360" s="625">
        <f t="shared" si="57"/>
        <v>3.6357091432685387</v>
      </c>
      <c r="AE360" s="625">
        <f t="shared" si="58"/>
        <v>8.9092872570194377</v>
      </c>
      <c r="AF360" s="625">
        <f t="shared" si="59"/>
        <v>0.17998560115190784</v>
      </c>
      <c r="AG360" s="625">
        <f t="shared" si="60"/>
        <v>0.30597552195824335</v>
      </c>
    </row>
    <row r="361" spans="1:33" hidden="1">
      <c r="A361" s="613">
        <v>26132</v>
      </c>
      <c r="B361" s="613" t="s">
        <v>2155</v>
      </c>
      <c r="E361" s="616" t="s">
        <v>2254</v>
      </c>
      <c r="F361" s="616">
        <v>1</v>
      </c>
      <c r="G361" s="616" t="s">
        <v>2252</v>
      </c>
      <c r="H361" s="616">
        <v>1</v>
      </c>
      <c r="I361" s="616" t="s">
        <v>2176</v>
      </c>
      <c r="J361" s="616" t="s">
        <v>2188</v>
      </c>
      <c r="K361" s="616">
        <v>3</v>
      </c>
      <c r="L361" s="616" t="s">
        <v>2194</v>
      </c>
      <c r="M361" s="617" t="s">
        <v>2190</v>
      </c>
      <c r="N361" s="618">
        <v>4023</v>
      </c>
      <c r="O361" s="621" t="s">
        <v>2260</v>
      </c>
      <c r="P361" s="621" t="s">
        <v>2260</v>
      </c>
      <c r="Q361" s="618">
        <v>114</v>
      </c>
      <c r="R361" s="618">
        <v>3429</v>
      </c>
      <c r="S361" s="621" t="s">
        <v>2260</v>
      </c>
      <c r="T361" s="618">
        <v>108</v>
      </c>
      <c r="U361" s="618">
        <v>365</v>
      </c>
      <c r="V361" s="621" t="s">
        <v>2260</v>
      </c>
      <c r="W361" s="618">
        <v>7</v>
      </c>
      <c r="X361" s="625">
        <f t="shared" si="51"/>
        <v>100</v>
      </c>
      <c r="Y361" s="625">
        <f t="shared" si="52"/>
        <v>0</v>
      </c>
      <c r="Z361" s="625">
        <f t="shared" si="53"/>
        <v>0</v>
      </c>
      <c r="AA361" s="625">
        <f t="shared" si="54"/>
        <v>2.8337061894108873</v>
      </c>
      <c r="AB361" s="625">
        <f t="shared" si="55"/>
        <v>85.234899328859058</v>
      </c>
      <c r="AC361" s="625">
        <f t="shared" si="56"/>
        <v>0</v>
      </c>
      <c r="AD361" s="625">
        <f t="shared" si="57"/>
        <v>2.6845637583892619</v>
      </c>
      <c r="AE361" s="625">
        <f t="shared" si="58"/>
        <v>9.072831220482227</v>
      </c>
      <c r="AF361" s="625">
        <f t="shared" si="59"/>
        <v>0</v>
      </c>
      <c r="AG361" s="625">
        <f t="shared" si="60"/>
        <v>0.17399950285856325</v>
      </c>
    </row>
    <row r="362" spans="1:33" hidden="1">
      <c r="A362" s="613">
        <v>26133</v>
      </c>
      <c r="B362" s="613" t="s">
        <v>2155</v>
      </c>
      <c r="E362" s="616" t="s">
        <v>2254</v>
      </c>
      <c r="F362" s="616">
        <v>1</v>
      </c>
      <c r="G362" s="616" t="s">
        <v>2252</v>
      </c>
      <c r="H362" s="616">
        <v>1</v>
      </c>
      <c r="I362" s="616" t="s">
        <v>2176</v>
      </c>
      <c r="J362" s="616" t="s">
        <v>2188</v>
      </c>
      <c r="K362" s="616">
        <v>3</v>
      </c>
      <c r="L362" s="616" t="s">
        <v>2195</v>
      </c>
      <c r="M362" s="617" t="s">
        <v>2190</v>
      </c>
      <c r="N362" s="618">
        <v>1382</v>
      </c>
      <c r="O362" s="621" t="s">
        <v>2260</v>
      </c>
      <c r="P362" s="621" t="s">
        <v>2260</v>
      </c>
      <c r="Q362" s="618">
        <v>235</v>
      </c>
      <c r="R362" s="618">
        <v>654</v>
      </c>
      <c r="S362" s="618">
        <v>42</v>
      </c>
      <c r="T362" s="618">
        <v>100</v>
      </c>
      <c r="U362" s="618">
        <v>351</v>
      </c>
      <c r="V362" s="621" t="s">
        <v>2260</v>
      </c>
      <c r="W362" s="621" t="s">
        <v>2260</v>
      </c>
      <c r="X362" s="625">
        <f t="shared" si="51"/>
        <v>100</v>
      </c>
      <c r="Y362" s="625">
        <f t="shared" si="52"/>
        <v>0</v>
      </c>
      <c r="Z362" s="625">
        <f t="shared" si="53"/>
        <v>0</v>
      </c>
      <c r="AA362" s="625">
        <f t="shared" si="54"/>
        <v>17.004341534008681</v>
      </c>
      <c r="AB362" s="625">
        <f t="shared" si="55"/>
        <v>47.32272069464544</v>
      </c>
      <c r="AC362" s="625">
        <f t="shared" si="56"/>
        <v>3.0390738060781479</v>
      </c>
      <c r="AD362" s="625">
        <f t="shared" si="57"/>
        <v>7.2358900144717797</v>
      </c>
      <c r="AE362" s="625">
        <f t="shared" si="58"/>
        <v>25.397973950795951</v>
      </c>
      <c r="AF362" s="625">
        <f t="shared" si="59"/>
        <v>0</v>
      </c>
      <c r="AG362" s="625">
        <f t="shared" si="60"/>
        <v>0</v>
      </c>
    </row>
    <row r="363" spans="1:33" hidden="1">
      <c r="A363" s="613">
        <v>26134</v>
      </c>
      <c r="B363" s="613" t="s">
        <v>2155</v>
      </c>
      <c r="E363" s="616" t="s">
        <v>2254</v>
      </c>
      <c r="F363" s="616">
        <v>1</v>
      </c>
      <c r="G363" s="616" t="s">
        <v>2252</v>
      </c>
      <c r="H363" s="616">
        <v>1</v>
      </c>
      <c r="I363" s="616" t="s">
        <v>2176</v>
      </c>
      <c r="J363" s="616" t="s">
        <v>2188</v>
      </c>
      <c r="K363" s="616">
        <v>3</v>
      </c>
      <c r="L363" s="616" t="s">
        <v>2196</v>
      </c>
      <c r="M363" s="617" t="s">
        <v>2190</v>
      </c>
      <c r="N363" s="618">
        <v>5494</v>
      </c>
      <c r="O363" s="621" t="s">
        <v>2260</v>
      </c>
      <c r="P363" s="621" t="s">
        <v>2260</v>
      </c>
      <c r="Q363" s="618">
        <v>82</v>
      </c>
      <c r="R363" s="618">
        <v>4464</v>
      </c>
      <c r="S363" s="618">
        <v>49</v>
      </c>
      <c r="T363" s="618">
        <v>319</v>
      </c>
      <c r="U363" s="618">
        <v>571</v>
      </c>
      <c r="V363" s="621" t="s">
        <v>2260</v>
      </c>
      <c r="W363" s="618">
        <v>8</v>
      </c>
      <c r="X363" s="625">
        <f t="shared" si="51"/>
        <v>100</v>
      </c>
      <c r="Y363" s="625">
        <f t="shared" si="52"/>
        <v>0</v>
      </c>
      <c r="Z363" s="625">
        <f t="shared" si="53"/>
        <v>0</v>
      </c>
      <c r="AA363" s="625">
        <f t="shared" si="54"/>
        <v>1.4925373134328357</v>
      </c>
      <c r="AB363" s="625">
        <f t="shared" si="55"/>
        <v>81.252275209319265</v>
      </c>
      <c r="AC363" s="625">
        <f t="shared" si="56"/>
        <v>0.89188205314888969</v>
      </c>
      <c r="AD363" s="625">
        <f t="shared" si="57"/>
        <v>5.8063341827448127</v>
      </c>
      <c r="AE363" s="625">
        <f t="shared" si="58"/>
        <v>10.393156170367673</v>
      </c>
      <c r="AF363" s="625">
        <f t="shared" si="59"/>
        <v>0</v>
      </c>
      <c r="AG363" s="625">
        <f t="shared" si="60"/>
        <v>0.14561339643247179</v>
      </c>
    </row>
    <row r="364" spans="1:33" hidden="1">
      <c r="A364" s="613">
        <v>26135</v>
      </c>
      <c r="B364" s="613" t="s">
        <v>2155</v>
      </c>
      <c r="E364" s="616" t="s">
        <v>2254</v>
      </c>
      <c r="F364" s="616">
        <v>1</v>
      </c>
      <c r="G364" s="616" t="s">
        <v>2252</v>
      </c>
      <c r="H364" s="616">
        <v>1</v>
      </c>
      <c r="I364" s="616" t="s">
        <v>2176</v>
      </c>
      <c r="J364" s="616" t="s">
        <v>2188</v>
      </c>
      <c r="K364" s="616">
        <v>3</v>
      </c>
      <c r="L364" s="616" t="s">
        <v>2197</v>
      </c>
      <c r="M364" s="617" t="s">
        <v>2190</v>
      </c>
      <c r="N364" s="618">
        <v>3528</v>
      </c>
      <c r="O364" s="621" t="s">
        <v>2260</v>
      </c>
      <c r="P364" s="621" t="s">
        <v>2260</v>
      </c>
      <c r="Q364" s="618">
        <v>258</v>
      </c>
      <c r="R364" s="618">
        <v>2559</v>
      </c>
      <c r="S364" s="618">
        <v>3</v>
      </c>
      <c r="T364" s="618">
        <v>156</v>
      </c>
      <c r="U364" s="618">
        <v>547</v>
      </c>
      <c r="V364" s="621" t="s">
        <v>2260</v>
      </c>
      <c r="W364" s="618">
        <v>5</v>
      </c>
      <c r="X364" s="625">
        <f t="shared" si="51"/>
        <v>100</v>
      </c>
      <c r="Y364" s="625">
        <f t="shared" si="52"/>
        <v>0</v>
      </c>
      <c r="Z364" s="625">
        <f t="shared" si="53"/>
        <v>0</v>
      </c>
      <c r="AA364" s="625">
        <f t="shared" si="54"/>
        <v>7.3129251700680271</v>
      </c>
      <c r="AB364" s="625">
        <f t="shared" si="55"/>
        <v>72.534013605442169</v>
      </c>
      <c r="AC364" s="625">
        <f t="shared" si="56"/>
        <v>8.5034013605442174E-2</v>
      </c>
      <c r="AD364" s="625">
        <f t="shared" si="57"/>
        <v>4.4217687074829932</v>
      </c>
      <c r="AE364" s="625">
        <f t="shared" si="58"/>
        <v>15.504535147392289</v>
      </c>
      <c r="AF364" s="625">
        <f t="shared" si="59"/>
        <v>0</v>
      </c>
      <c r="AG364" s="625">
        <f t="shared" si="60"/>
        <v>0.14172335600907029</v>
      </c>
    </row>
    <row r="365" spans="1:33" hidden="1">
      <c r="A365" s="613">
        <v>26136</v>
      </c>
      <c r="B365" s="613" t="s">
        <v>2155</v>
      </c>
      <c r="E365" s="616" t="s">
        <v>2254</v>
      </c>
      <c r="F365" s="616">
        <v>1</v>
      </c>
      <c r="G365" s="616" t="s">
        <v>2252</v>
      </c>
      <c r="H365" s="616">
        <v>1</v>
      </c>
      <c r="I365" s="616" t="s">
        <v>2176</v>
      </c>
      <c r="J365" s="616" t="s">
        <v>2188</v>
      </c>
      <c r="K365" s="616">
        <v>3</v>
      </c>
      <c r="L365" s="616" t="s">
        <v>2198</v>
      </c>
      <c r="M365" s="617" t="s">
        <v>2190</v>
      </c>
      <c r="N365" s="618">
        <v>2992</v>
      </c>
      <c r="O365" s="621" t="s">
        <v>2260</v>
      </c>
      <c r="P365" s="621" t="s">
        <v>2260</v>
      </c>
      <c r="Q365" s="618">
        <v>396</v>
      </c>
      <c r="R365" s="618">
        <v>1987</v>
      </c>
      <c r="S365" s="618">
        <v>44</v>
      </c>
      <c r="T365" s="618">
        <v>100</v>
      </c>
      <c r="U365" s="618">
        <v>431</v>
      </c>
      <c r="V365" s="618">
        <v>30</v>
      </c>
      <c r="W365" s="618">
        <v>4</v>
      </c>
      <c r="X365" s="625">
        <f t="shared" si="51"/>
        <v>100</v>
      </c>
      <c r="Y365" s="625">
        <f t="shared" si="52"/>
        <v>0</v>
      </c>
      <c r="Z365" s="625">
        <f t="shared" si="53"/>
        <v>0</v>
      </c>
      <c r="AA365" s="625">
        <f t="shared" si="54"/>
        <v>13.23529411764706</v>
      </c>
      <c r="AB365" s="625">
        <f t="shared" si="55"/>
        <v>66.410427807486627</v>
      </c>
      <c r="AC365" s="625">
        <f t="shared" si="56"/>
        <v>1.4705882352941175</v>
      </c>
      <c r="AD365" s="625">
        <f t="shared" si="57"/>
        <v>3.3422459893048129</v>
      </c>
      <c r="AE365" s="625">
        <f t="shared" si="58"/>
        <v>14.405080213903743</v>
      </c>
      <c r="AF365" s="625">
        <f t="shared" si="59"/>
        <v>1.0026737967914439</v>
      </c>
      <c r="AG365" s="625">
        <f t="shared" si="60"/>
        <v>0.13368983957219249</v>
      </c>
    </row>
    <row r="366" spans="1:33" hidden="1">
      <c r="A366" s="613">
        <v>26137</v>
      </c>
      <c r="B366" s="613" t="s">
        <v>2155</v>
      </c>
      <c r="E366" s="616" t="s">
        <v>2254</v>
      </c>
      <c r="F366" s="616">
        <v>1</v>
      </c>
      <c r="G366" s="616" t="s">
        <v>2252</v>
      </c>
      <c r="H366" s="616">
        <v>1</v>
      </c>
      <c r="I366" s="616" t="s">
        <v>2176</v>
      </c>
      <c r="J366" s="616" t="s">
        <v>2188</v>
      </c>
      <c r="K366" s="616">
        <v>3</v>
      </c>
      <c r="L366" s="616" t="s">
        <v>2199</v>
      </c>
      <c r="M366" s="617" t="s">
        <v>2190</v>
      </c>
      <c r="N366" s="618">
        <v>2570</v>
      </c>
      <c r="O366" s="621" t="s">
        <v>2260</v>
      </c>
      <c r="P366" s="621" t="s">
        <v>2260</v>
      </c>
      <c r="Q366" s="618">
        <v>232</v>
      </c>
      <c r="R366" s="618">
        <v>575</v>
      </c>
      <c r="S366" s="618">
        <v>295</v>
      </c>
      <c r="T366" s="618">
        <v>812</v>
      </c>
      <c r="U366" s="618">
        <v>438</v>
      </c>
      <c r="V366" s="618">
        <v>136</v>
      </c>
      <c r="W366" s="618">
        <v>82</v>
      </c>
      <c r="X366" s="625">
        <f t="shared" si="51"/>
        <v>100</v>
      </c>
      <c r="Y366" s="625">
        <f t="shared" si="52"/>
        <v>0</v>
      </c>
      <c r="Z366" s="625">
        <f t="shared" si="53"/>
        <v>0</v>
      </c>
      <c r="AA366" s="625">
        <f t="shared" si="54"/>
        <v>9.027237354085603</v>
      </c>
      <c r="AB366" s="625">
        <f t="shared" si="55"/>
        <v>22.373540856031131</v>
      </c>
      <c r="AC366" s="625">
        <f t="shared" si="56"/>
        <v>11.478599221789883</v>
      </c>
      <c r="AD366" s="625">
        <f t="shared" si="57"/>
        <v>31.595330739299609</v>
      </c>
      <c r="AE366" s="625">
        <f t="shared" si="58"/>
        <v>17.042801556420233</v>
      </c>
      <c r="AF366" s="625">
        <f t="shared" si="59"/>
        <v>5.2918287937743189</v>
      </c>
      <c r="AG366" s="625">
        <f t="shared" si="60"/>
        <v>3.1906614785992216</v>
      </c>
    </row>
    <row r="367" spans="1:33" hidden="1">
      <c r="A367" s="613">
        <v>26138</v>
      </c>
      <c r="B367" s="613" t="s">
        <v>2155</v>
      </c>
      <c r="E367" s="616" t="s">
        <v>2254</v>
      </c>
      <c r="F367" s="616">
        <v>1</v>
      </c>
      <c r="G367" s="616" t="s">
        <v>2252</v>
      </c>
      <c r="H367" s="616">
        <v>1</v>
      </c>
      <c r="I367" s="616" t="s">
        <v>2176</v>
      </c>
      <c r="J367" s="616" t="s">
        <v>2188</v>
      </c>
      <c r="K367" s="616">
        <v>3</v>
      </c>
      <c r="L367" s="616" t="s">
        <v>2200</v>
      </c>
      <c r="M367" s="617" t="s">
        <v>2190</v>
      </c>
      <c r="N367" s="618">
        <v>6826</v>
      </c>
      <c r="O367" s="621" t="s">
        <v>2260</v>
      </c>
      <c r="P367" s="621" t="s">
        <v>2260</v>
      </c>
      <c r="Q367" s="618">
        <v>576</v>
      </c>
      <c r="R367" s="618">
        <v>4079</v>
      </c>
      <c r="S367" s="618">
        <v>601</v>
      </c>
      <c r="T367" s="618">
        <v>369</v>
      </c>
      <c r="U367" s="618">
        <v>1043</v>
      </c>
      <c r="V367" s="618">
        <v>12</v>
      </c>
      <c r="W367" s="618">
        <v>146</v>
      </c>
      <c r="X367" s="625">
        <f t="shared" si="51"/>
        <v>100</v>
      </c>
      <c r="Y367" s="625">
        <f t="shared" si="52"/>
        <v>0</v>
      </c>
      <c r="Z367" s="625">
        <f t="shared" si="53"/>
        <v>0</v>
      </c>
      <c r="AA367" s="625">
        <f t="shared" si="54"/>
        <v>8.4383240550835037</v>
      </c>
      <c r="AB367" s="625">
        <f t="shared" si="55"/>
        <v>59.756812188690297</v>
      </c>
      <c r="AC367" s="625">
        <f t="shared" si="56"/>
        <v>8.8045707588631696</v>
      </c>
      <c r="AD367" s="625">
        <f t="shared" si="57"/>
        <v>5.4058013477878699</v>
      </c>
      <c r="AE367" s="625">
        <f t="shared" si="58"/>
        <v>15.279812481687665</v>
      </c>
      <c r="AF367" s="625">
        <f t="shared" si="59"/>
        <v>0.17579841781423966</v>
      </c>
      <c r="AG367" s="625">
        <f t="shared" si="60"/>
        <v>2.1388807500732492</v>
      </c>
    </row>
    <row r="368" spans="1:33" hidden="1">
      <c r="A368" s="613">
        <v>26139</v>
      </c>
      <c r="B368" s="613" t="s">
        <v>2155</v>
      </c>
      <c r="E368" s="616" t="s">
        <v>2254</v>
      </c>
      <c r="F368" s="616">
        <v>1</v>
      </c>
      <c r="G368" s="616" t="s">
        <v>2252</v>
      </c>
      <c r="H368" s="616">
        <v>1</v>
      </c>
      <c r="I368" s="616" t="s">
        <v>2176</v>
      </c>
      <c r="J368" s="616" t="s">
        <v>2188</v>
      </c>
      <c r="K368" s="616">
        <v>3</v>
      </c>
      <c r="L368" s="616" t="s">
        <v>2201</v>
      </c>
      <c r="M368" s="617" t="s">
        <v>2190</v>
      </c>
      <c r="N368" s="618">
        <v>2452</v>
      </c>
      <c r="O368" s="618">
        <v>276</v>
      </c>
      <c r="P368" s="621" t="s">
        <v>2260</v>
      </c>
      <c r="Q368" s="618">
        <v>90</v>
      </c>
      <c r="R368" s="618">
        <v>629</v>
      </c>
      <c r="S368" s="618">
        <v>267</v>
      </c>
      <c r="T368" s="618">
        <v>142</v>
      </c>
      <c r="U368" s="618">
        <v>449</v>
      </c>
      <c r="V368" s="618">
        <v>75</v>
      </c>
      <c r="W368" s="618">
        <v>523</v>
      </c>
      <c r="X368" s="625">
        <f t="shared" si="51"/>
        <v>100</v>
      </c>
      <c r="Y368" s="625">
        <f t="shared" si="52"/>
        <v>11.256117455138662</v>
      </c>
      <c r="Z368" s="625">
        <f t="shared" si="53"/>
        <v>0</v>
      </c>
      <c r="AA368" s="625">
        <f t="shared" si="54"/>
        <v>3.6704730831973897</v>
      </c>
      <c r="AB368" s="625">
        <f t="shared" si="55"/>
        <v>25.652528548123982</v>
      </c>
      <c r="AC368" s="625">
        <f t="shared" si="56"/>
        <v>10.889070146818923</v>
      </c>
      <c r="AD368" s="625">
        <f t="shared" si="57"/>
        <v>5.7911908646003258</v>
      </c>
      <c r="AE368" s="625">
        <f t="shared" si="58"/>
        <v>18.311582381729199</v>
      </c>
      <c r="AF368" s="625">
        <f t="shared" si="59"/>
        <v>3.0587275693311584</v>
      </c>
      <c r="AG368" s="625">
        <f t="shared" si="60"/>
        <v>21.32952691680261</v>
      </c>
    </row>
    <row r="369" spans="1:33" hidden="1">
      <c r="A369" s="613">
        <v>26140</v>
      </c>
      <c r="B369" s="613" t="s">
        <v>2155</v>
      </c>
      <c r="E369" s="616" t="s">
        <v>2254</v>
      </c>
      <c r="F369" s="616">
        <v>1</v>
      </c>
      <c r="G369" s="616" t="s">
        <v>2252</v>
      </c>
      <c r="H369" s="616">
        <v>1</v>
      </c>
      <c r="I369" s="616" t="s">
        <v>2176</v>
      </c>
      <c r="J369" s="616" t="s">
        <v>2188</v>
      </c>
      <c r="K369" s="616">
        <v>3</v>
      </c>
      <c r="L369" s="616" t="s">
        <v>2202</v>
      </c>
      <c r="M369" s="617" t="s">
        <v>2190</v>
      </c>
      <c r="N369" s="618">
        <v>1955</v>
      </c>
      <c r="O369" s="621" t="s">
        <v>2260</v>
      </c>
      <c r="P369" s="621" t="s">
        <v>2260</v>
      </c>
      <c r="Q369" s="618">
        <v>37</v>
      </c>
      <c r="R369" s="618">
        <v>384</v>
      </c>
      <c r="S369" s="618">
        <v>87</v>
      </c>
      <c r="T369" s="618">
        <v>788</v>
      </c>
      <c r="U369" s="618">
        <v>549</v>
      </c>
      <c r="V369" s="618">
        <v>91</v>
      </c>
      <c r="W369" s="618">
        <v>19</v>
      </c>
      <c r="X369" s="625">
        <f t="shared" si="51"/>
        <v>100</v>
      </c>
      <c r="Y369" s="625">
        <f t="shared" si="52"/>
        <v>0</v>
      </c>
      <c r="Z369" s="625">
        <f t="shared" si="53"/>
        <v>0</v>
      </c>
      <c r="AA369" s="625">
        <f t="shared" si="54"/>
        <v>1.8925831202046037</v>
      </c>
      <c r="AB369" s="625">
        <f t="shared" si="55"/>
        <v>19.641943734015346</v>
      </c>
      <c r="AC369" s="625">
        <f t="shared" si="56"/>
        <v>4.4501278772378514</v>
      </c>
      <c r="AD369" s="625">
        <f t="shared" si="57"/>
        <v>40.306905370843985</v>
      </c>
      <c r="AE369" s="625">
        <f t="shared" si="58"/>
        <v>28.081841432225062</v>
      </c>
      <c r="AF369" s="625">
        <f t="shared" si="59"/>
        <v>4.6547314578005112</v>
      </c>
      <c r="AG369" s="625">
        <f t="shared" si="60"/>
        <v>0.97186700767263423</v>
      </c>
    </row>
    <row r="370" spans="1:33" hidden="1">
      <c r="A370" s="613">
        <v>26141</v>
      </c>
      <c r="B370" s="613" t="s">
        <v>2155</v>
      </c>
      <c r="E370" s="616" t="s">
        <v>2254</v>
      </c>
      <c r="F370" s="616">
        <v>1</v>
      </c>
      <c r="G370" s="616" t="s">
        <v>2252</v>
      </c>
      <c r="H370" s="616">
        <v>1</v>
      </c>
      <c r="I370" s="616" t="s">
        <v>2176</v>
      </c>
      <c r="J370" s="616" t="s">
        <v>2188</v>
      </c>
      <c r="K370" s="616">
        <v>3</v>
      </c>
      <c r="L370" s="616" t="s">
        <v>2203</v>
      </c>
      <c r="M370" s="617" t="s">
        <v>2190</v>
      </c>
      <c r="N370" s="618">
        <v>4807</v>
      </c>
      <c r="O370" s="618">
        <v>429</v>
      </c>
      <c r="P370" s="621" t="s">
        <v>2260</v>
      </c>
      <c r="Q370" s="621" t="s">
        <v>2260</v>
      </c>
      <c r="R370" s="618">
        <v>131</v>
      </c>
      <c r="S370" s="618">
        <v>65</v>
      </c>
      <c r="T370" s="621" t="s">
        <v>2260</v>
      </c>
      <c r="U370" s="621" t="s">
        <v>2260</v>
      </c>
      <c r="V370" s="621" t="s">
        <v>2260</v>
      </c>
      <c r="W370" s="618">
        <v>4183</v>
      </c>
      <c r="X370" s="625">
        <f t="shared" si="51"/>
        <v>100</v>
      </c>
      <c r="Y370" s="625">
        <f t="shared" si="52"/>
        <v>8.9244851258581246</v>
      </c>
      <c r="Z370" s="625">
        <f t="shared" si="53"/>
        <v>0</v>
      </c>
      <c r="AA370" s="625">
        <f t="shared" si="54"/>
        <v>0</v>
      </c>
      <c r="AB370" s="625">
        <f t="shared" si="55"/>
        <v>2.7251924277095902</v>
      </c>
      <c r="AC370" s="625">
        <f t="shared" si="56"/>
        <v>1.3521947160391097</v>
      </c>
      <c r="AD370" s="625">
        <f t="shared" si="57"/>
        <v>0</v>
      </c>
      <c r="AE370" s="625">
        <f t="shared" si="58"/>
        <v>0</v>
      </c>
      <c r="AF370" s="625">
        <f t="shared" si="59"/>
        <v>0</v>
      </c>
      <c r="AG370" s="625">
        <f t="shared" si="60"/>
        <v>87.01893072602455</v>
      </c>
    </row>
    <row r="371" spans="1:33" hidden="1">
      <c r="A371" s="613">
        <v>26142</v>
      </c>
      <c r="B371" s="613" t="s">
        <v>2155</v>
      </c>
      <c r="E371" s="616" t="s">
        <v>2254</v>
      </c>
      <c r="F371" s="616">
        <v>1</v>
      </c>
      <c r="G371" s="616" t="s">
        <v>2252</v>
      </c>
      <c r="H371" s="616">
        <v>1</v>
      </c>
      <c r="I371" s="616" t="s">
        <v>2176</v>
      </c>
      <c r="J371" s="616" t="s">
        <v>2188</v>
      </c>
      <c r="K371" s="616">
        <v>2</v>
      </c>
      <c r="L371" s="616" t="s">
        <v>2204</v>
      </c>
      <c r="M371" s="617" t="s">
        <v>2190</v>
      </c>
      <c r="N371" s="618">
        <v>13870</v>
      </c>
      <c r="O371" s="621" t="s">
        <v>2260</v>
      </c>
      <c r="P371" s="621" t="s">
        <v>2260</v>
      </c>
      <c r="Q371" s="618">
        <v>121</v>
      </c>
      <c r="R371" s="618">
        <v>4</v>
      </c>
      <c r="S371" s="621" t="s">
        <v>2260</v>
      </c>
      <c r="T371" s="621" t="s">
        <v>2260</v>
      </c>
      <c r="U371" s="618">
        <v>232</v>
      </c>
      <c r="V371" s="618">
        <v>23</v>
      </c>
      <c r="W371" s="618">
        <v>5379</v>
      </c>
      <c r="X371" s="625">
        <f t="shared" si="51"/>
        <v>100</v>
      </c>
      <c r="Y371" s="625">
        <f t="shared" si="52"/>
        <v>0</v>
      </c>
      <c r="Z371" s="625">
        <f t="shared" si="53"/>
        <v>0</v>
      </c>
      <c r="AA371" s="625">
        <f t="shared" si="54"/>
        <v>0.87238644556596967</v>
      </c>
      <c r="AB371" s="625">
        <f t="shared" si="55"/>
        <v>2.8839221341023794E-2</v>
      </c>
      <c r="AC371" s="625">
        <f t="shared" si="56"/>
        <v>0</v>
      </c>
      <c r="AD371" s="625">
        <f t="shared" si="57"/>
        <v>0</v>
      </c>
      <c r="AE371" s="625">
        <f t="shared" si="58"/>
        <v>1.6726748377793799</v>
      </c>
      <c r="AF371" s="625">
        <f t="shared" si="59"/>
        <v>0.16582552271088682</v>
      </c>
      <c r="AG371" s="625">
        <f t="shared" si="60"/>
        <v>38.781542898341741</v>
      </c>
    </row>
    <row r="372" spans="1:33" hidden="1">
      <c r="A372" s="613">
        <v>26143</v>
      </c>
      <c r="B372" s="613" t="s">
        <v>2155</v>
      </c>
      <c r="E372" s="616" t="s">
        <v>2254</v>
      </c>
      <c r="F372" s="616">
        <v>1</v>
      </c>
      <c r="G372" s="616" t="s">
        <v>2252</v>
      </c>
      <c r="H372" s="616">
        <v>1</v>
      </c>
      <c r="I372" s="616" t="s">
        <v>2176</v>
      </c>
      <c r="J372" s="616" t="s">
        <v>2188</v>
      </c>
      <c r="K372" s="616">
        <v>3</v>
      </c>
      <c r="L372" s="616" t="s">
        <v>2205</v>
      </c>
      <c r="M372" s="617" t="s">
        <v>2190</v>
      </c>
      <c r="N372" s="618">
        <v>12226</v>
      </c>
      <c r="O372" s="621" t="s">
        <v>2260</v>
      </c>
      <c r="P372" s="621" t="s">
        <v>2260</v>
      </c>
      <c r="Q372" s="621" t="s">
        <v>2260</v>
      </c>
      <c r="R372" s="621" t="s">
        <v>2260</v>
      </c>
      <c r="S372" s="621" t="s">
        <v>2260</v>
      </c>
      <c r="T372" s="621" t="s">
        <v>2260</v>
      </c>
      <c r="U372" s="621" t="s">
        <v>2260</v>
      </c>
      <c r="V372" s="621" t="s">
        <v>2260</v>
      </c>
      <c r="W372" s="618">
        <v>5273</v>
      </c>
      <c r="X372" s="625">
        <f t="shared" si="51"/>
        <v>100</v>
      </c>
      <c r="Y372" s="625">
        <f t="shared" si="52"/>
        <v>0</v>
      </c>
      <c r="Z372" s="625">
        <f t="shared" si="53"/>
        <v>0</v>
      </c>
      <c r="AA372" s="625">
        <f t="shared" si="54"/>
        <v>0</v>
      </c>
      <c r="AB372" s="625">
        <f t="shared" si="55"/>
        <v>0</v>
      </c>
      <c r="AC372" s="625">
        <f t="shared" si="56"/>
        <v>0</v>
      </c>
      <c r="AD372" s="625">
        <f t="shared" si="57"/>
        <v>0</v>
      </c>
      <c r="AE372" s="625">
        <f t="shared" si="58"/>
        <v>0</v>
      </c>
      <c r="AF372" s="625">
        <f t="shared" si="59"/>
        <v>0</v>
      </c>
      <c r="AG372" s="625">
        <f t="shared" si="60"/>
        <v>43.12939636839522</v>
      </c>
    </row>
    <row r="373" spans="1:33" hidden="1">
      <c r="A373" s="613">
        <v>26144</v>
      </c>
      <c r="B373" s="613" t="s">
        <v>2155</v>
      </c>
      <c r="E373" s="616" t="s">
        <v>2254</v>
      </c>
      <c r="F373" s="616">
        <v>1</v>
      </c>
      <c r="G373" s="616" t="s">
        <v>2252</v>
      </c>
      <c r="H373" s="616">
        <v>1</v>
      </c>
      <c r="I373" s="616" t="s">
        <v>2176</v>
      </c>
      <c r="J373" s="616" t="s">
        <v>2188</v>
      </c>
      <c r="K373" s="616">
        <v>3</v>
      </c>
      <c r="L373" s="616" t="s">
        <v>2206</v>
      </c>
      <c r="M373" s="617" t="s">
        <v>2190</v>
      </c>
      <c r="N373" s="618">
        <v>1644</v>
      </c>
      <c r="O373" s="621" t="s">
        <v>2260</v>
      </c>
      <c r="P373" s="621" t="s">
        <v>2260</v>
      </c>
      <c r="Q373" s="618">
        <v>121</v>
      </c>
      <c r="R373" s="618">
        <v>4</v>
      </c>
      <c r="S373" s="621" t="s">
        <v>2260</v>
      </c>
      <c r="T373" s="621" t="s">
        <v>2260</v>
      </c>
      <c r="U373" s="618">
        <v>232</v>
      </c>
      <c r="V373" s="618">
        <v>23</v>
      </c>
      <c r="W373" s="618">
        <v>106</v>
      </c>
      <c r="X373" s="625">
        <f t="shared" si="51"/>
        <v>100</v>
      </c>
      <c r="Y373" s="625">
        <f t="shared" si="52"/>
        <v>0</v>
      </c>
      <c r="Z373" s="625">
        <f t="shared" si="53"/>
        <v>0</v>
      </c>
      <c r="AA373" s="625">
        <f t="shared" si="54"/>
        <v>7.3600973236009724</v>
      </c>
      <c r="AB373" s="625">
        <f t="shared" si="55"/>
        <v>0.24330900243309003</v>
      </c>
      <c r="AC373" s="625">
        <f t="shared" si="56"/>
        <v>0</v>
      </c>
      <c r="AD373" s="625">
        <f t="shared" si="57"/>
        <v>0</v>
      </c>
      <c r="AE373" s="625">
        <f t="shared" si="58"/>
        <v>14.111922141119221</v>
      </c>
      <c r="AF373" s="625">
        <f t="shared" si="59"/>
        <v>1.3990267639902676</v>
      </c>
      <c r="AG373" s="625">
        <f t="shared" si="60"/>
        <v>6.447688564476886</v>
      </c>
    </row>
    <row r="374" spans="1:33" hidden="1">
      <c r="A374" s="613">
        <v>26145</v>
      </c>
      <c r="B374" s="613" t="s">
        <v>2155</v>
      </c>
      <c r="E374" s="616" t="s">
        <v>2254</v>
      </c>
      <c r="F374" s="616">
        <v>1</v>
      </c>
      <c r="G374" s="616" t="s">
        <v>2252</v>
      </c>
      <c r="H374" s="616">
        <v>1</v>
      </c>
      <c r="I374" s="616" t="s">
        <v>2176</v>
      </c>
      <c r="J374" s="616" t="s">
        <v>2188</v>
      </c>
      <c r="K374" s="616">
        <v>2</v>
      </c>
      <c r="L374" s="616" t="s">
        <v>2207</v>
      </c>
      <c r="M374" s="617" t="s">
        <v>2190</v>
      </c>
      <c r="N374" s="618">
        <v>9369</v>
      </c>
      <c r="O374" s="621" t="s">
        <v>2260</v>
      </c>
      <c r="P374" s="621" t="s">
        <v>2260</v>
      </c>
      <c r="Q374" s="621" t="s">
        <v>2260</v>
      </c>
      <c r="R374" s="621" t="s">
        <v>2260</v>
      </c>
      <c r="S374" s="621" t="s">
        <v>2260</v>
      </c>
      <c r="T374" s="621" t="s">
        <v>2260</v>
      </c>
      <c r="U374" s="621" t="s">
        <v>2260</v>
      </c>
      <c r="V374" s="618">
        <v>228</v>
      </c>
      <c r="W374" s="618">
        <v>1256</v>
      </c>
      <c r="X374" s="625">
        <f t="shared" si="51"/>
        <v>100</v>
      </c>
      <c r="Y374" s="625">
        <f t="shared" si="52"/>
        <v>0</v>
      </c>
      <c r="Z374" s="625">
        <f t="shared" si="53"/>
        <v>0</v>
      </c>
      <c r="AA374" s="625">
        <f t="shared" si="54"/>
        <v>0</v>
      </c>
      <c r="AB374" s="625">
        <f t="shared" si="55"/>
        <v>0</v>
      </c>
      <c r="AC374" s="625">
        <f t="shared" si="56"/>
        <v>0</v>
      </c>
      <c r="AD374" s="625">
        <f t="shared" si="57"/>
        <v>0</v>
      </c>
      <c r="AE374" s="625">
        <f t="shared" si="58"/>
        <v>0</v>
      </c>
      <c r="AF374" s="625">
        <f t="shared" si="59"/>
        <v>2.4335574767851424</v>
      </c>
      <c r="AG374" s="625">
        <f t="shared" si="60"/>
        <v>13.40591311772868</v>
      </c>
    </row>
    <row r="375" spans="1:33" hidden="1">
      <c r="A375" s="613">
        <v>26146</v>
      </c>
      <c r="B375" s="613" t="s">
        <v>2155</v>
      </c>
      <c r="E375" s="616" t="s">
        <v>2254</v>
      </c>
      <c r="F375" s="616">
        <v>1</v>
      </c>
      <c r="G375" s="616" t="s">
        <v>2252</v>
      </c>
      <c r="H375" s="616">
        <v>1</v>
      </c>
      <c r="I375" s="616" t="s">
        <v>2176</v>
      </c>
      <c r="J375" s="616" t="s">
        <v>2188</v>
      </c>
      <c r="K375" s="616">
        <v>3</v>
      </c>
      <c r="L375" s="616" t="s">
        <v>2208</v>
      </c>
      <c r="M375" s="617" t="s">
        <v>2190</v>
      </c>
      <c r="N375" s="618">
        <v>4557</v>
      </c>
      <c r="O375" s="621" t="s">
        <v>2260</v>
      </c>
      <c r="P375" s="621" t="s">
        <v>2260</v>
      </c>
      <c r="Q375" s="621" t="s">
        <v>2260</v>
      </c>
      <c r="R375" s="621" t="s">
        <v>2260</v>
      </c>
      <c r="S375" s="621" t="s">
        <v>2260</v>
      </c>
      <c r="T375" s="621" t="s">
        <v>2260</v>
      </c>
      <c r="U375" s="621" t="s">
        <v>2260</v>
      </c>
      <c r="V375" s="621" t="s">
        <v>2260</v>
      </c>
      <c r="W375" s="618">
        <v>240</v>
      </c>
      <c r="X375" s="625">
        <f t="shared" si="51"/>
        <v>100</v>
      </c>
      <c r="Y375" s="625">
        <f t="shared" si="52"/>
        <v>0</v>
      </c>
      <c r="Z375" s="625">
        <f t="shared" si="53"/>
        <v>0</v>
      </c>
      <c r="AA375" s="625">
        <f t="shared" si="54"/>
        <v>0</v>
      </c>
      <c r="AB375" s="625">
        <f t="shared" si="55"/>
        <v>0</v>
      </c>
      <c r="AC375" s="625">
        <f t="shared" si="56"/>
        <v>0</v>
      </c>
      <c r="AD375" s="625">
        <f t="shared" si="57"/>
        <v>0</v>
      </c>
      <c r="AE375" s="625">
        <f t="shared" si="58"/>
        <v>0</v>
      </c>
      <c r="AF375" s="625">
        <f t="shared" si="59"/>
        <v>0</v>
      </c>
      <c r="AG375" s="625">
        <f t="shared" si="60"/>
        <v>5.2666227781435158</v>
      </c>
    </row>
    <row r="376" spans="1:33" hidden="1">
      <c r="A376" s="613">
        <v>26147</v>
      </c>
      <c r="B376" s="613" t="s">
        <v>2155</v>
      </c>
      <c r="E376" s="616" t="s">
        <v>2254</v>
      </c>
      <c r="F376" s="616">
        <v>1</v>
      </c>
      <c r="G376" s="616" t="s">
        <v>2252</v>
      </c>
      <c r="H376" s="616">
        <v>1</v>
      </c>
      <c r="I376" s="616" t="s">
        <v>2176</v>
      </c>
      <c r="J376" s="616" t="s">
        <v>2188</v>
      </c>
      <c r="K376" s="616">
        <v>3</v>
      </c>
      <c r="L376" s="616" t="s">
        <v>2209</v>
      </c>
      <c r="M376" s="617" t="s">
        <v>2190</v>
      </c>
      <c r="N376" s="618">
        <v>3062</v>
      </c>
      <c r="O376" s="621" t="s">
        <v>2260</v>
      </c>
      <c r="P376" s="621" t="s">
        <v>2260</v>
      </c>
      <c r="Q376" s="621" t="s">
        <v>2260</v>
      </c>
      <c r="R376" s="621" t="s">
        <v>2260</v>
      </c>
      <c r="S376" s="621" t="s">
        <v>2260</v>
      </c>
      <c r="T376" s="621" t="s">
        <v>2260</v>
      </c>
      <c r="U376" s="621" t="s">
        <v>2260</v>
      </c>
      <c r="V376" s="621" t="s">
        <v>2260</v>
      </c>
      <c r="W376" s="618">
        <v>501</v>
      </c>
      <c r="X376" s="625">
        <f t="shared" si="51"/>
        <v>100</v>
      </c>
      <c r="Y376" s="625">
        <f t="shared" si="52"/>
        <v>0</v>
      </c>
      <c r="Z376" s="625">
        <f t="shared" si="53"/>
        <v>0</v>
      </c>
      <c r="AA376" s="625">
        <f t="shared" si="54"/>
        <v>0</v>
      </c>
      <c r="AB376" s="625">
        <f t="shared" si="55"/>
        <v>0</v>
      </c>
      <c r="AC376" s="625">
        <f t="shared" si="56"/>
        <v>0</v>
      </c>
      <c r="AD376" s="625">
        <f t="shared" si="57"/>
        <v>0</v>
      </c>
      <c r="AE376" s="625">
        <f t="shared" si="58"/>
        <v>0</v>
      </c>
      <c r="AF376" s="625">
        <f t="shared" si="59"/>
        <v>0</v>
      </c>
      <c r="AG376" s="625">
        <f t="shared" si="60"/>
        <v>16.361854996734159</v>
      </c>
    </row>
    <row r="377" spans="1:33" hidden="1">
      <c r="A377" s="613">
        <v>26148</v>
      </c>
      <c r="B377" s="613" t="s">
        <v>2155</v>
      </c>
      <c r="E377" s="616" t="s">
        <v>2254</v>
      </c>
      <c r="F377" s="616">
        <v>1</v>
      </c>
      <c r="G377" s="616" t="s">
        <v>2252</v>
      </c>
      <c r="H377" s="616">
        <v>1</v>
      </c>
      <c r="I377" s="616" t="s">
        <v>2176</v>
      </c>
      <c r="J377" s="616" t="s">
        <v>2188</v>
      </c>
      <c r="K377" s="616">
        <v>3</v>
      </c>
      <c r="L377" s="616" t="s">
        <v>2210</v>
      </c>
      <c r="M377" s="617" t="s">
        <v>2190</v>
      </c>
      <c r="N377" s="618">
        <v>465</v>
      </c>
      <c r="O377" s="621" t="s">
        <v>2260</v>
      </c>
      <c r="P377" s="621" t="s">
        <v>2260</v>
      </c>
      <c r="Q377" s="621" t="s">
        <v>2260</v>
      </c>
      <c r="R377" s="621" t="s">
        <v>2260</v>
      </c>
      <c r="S377" s="621" t="s">
        <v>2260</v>
      </c>
      <c r="T377" s="621" t="s">
        <v>2260</v>
      </c>
      <c r="U377" s="621" t="s">
        <v>2260</v>
      </c>
      <c r="V377" s="618">
        <v>228</v>
      </c>
      <c r="W377" s="618">
        <v>237</v>
      </c>
      <c r="X377" s="625">
        <f t="shared" si="51"/>
        <v>100</v>
      </c>
      <c r="Y377" s="625">
        <f t="shared" si="52"/>
        <v>0</v>
      </c>
      <c r="Z377" s="625">
        <f t="shared" si="53"/>
        <v>0</v>
      </c>
      <c r="AA377" s="625">
        <f t="shared" si="54"/>
        <v>0</v>
      </c>
      <c r="AB377" s="625">
        <f t="shared" si="55"/>
        <v>0</v>
      </c>
      <c r="AC377" s="625">
        <f t="shared" si="56"/>
        <v>0</v>
      </c>
      <c r="AD377" s="625">
        <f t="shared" si="57"/>
        <v>0</v>
      </c>
      <c r="AE377" s="625">
        <f t="shared" si="58"/>
        <v>0</v>
      </c>
      <c r="AF377" s="625">
        <f t="shared" si="59"/>
        <v>49.032258064516128</v>
      </c>
      <c r="AG377" s="625">
        <f t="shared" si="60"/>
        <v>50.967741935483865</v>
      </c>
    </row>
    <row r="378" spans="1:33" hidden="1">
      <c r="A378" s="613">
        <v>26149</v>
      </c>
      <c r="B378" s="613" t="s">
        <v>2155</v>
      </c>
      <c r="E378" s="616" t="s">
        <v>2254</v>
      </c>
      <c r="F378" s="616">
        <v>1</v>
      </c>
      <c r="G378" s="616" t="s">
        <v>2252</v>
      </c>
      <c r="H378" s="616">
        <v>1</v>
      </c>
      <c r="I378" s="616" t="s">
        <v>2176</v>
      </c>
      <c r="J378" s="616" t="s">
        <v>2188</v>
      </c>
      <c r="K378" s="616">
        <v>3</v>
      </c>
      <c r="L378" s="616" t="s">
        <v>2211</v>
      </c>
      <c r="M378" s="617" t="s">
        <v>2190</v>
      </c>
      <c r="N378" s="618">
        <v>1285</v>
      </c>
      <c r="O378" s="621" t="s">
        <v>2260</v>
      </c>
      <c r="P378" s="621" t="s">
        <v>2260</v>
      </c>
      <c r="Q378" s="621" t="s">
        <v>2260</v>
      </c>
      <c r="R378" s="621" t="s">
        <v>2260</v>
      </c>
      <c r="S378" s="621" t="s">
        <v>2260</v>
      </c>
      <c r="T378" s="621" t="s">
        <v>2260</v>
      </c>
      <c r="U378" s="621" t="s">
        <v>2260</v>
      </c>
      <c r="V378" s="621" t="s">
        <v>2260</v>
      </c>
      <c r="W378" s="618">
        <v>278</v>
      </c>
      <c r="X378" s="625">
        <f t="shared" si="51"/>
        <v>100</v>
      </c>
      <c r="Y378" s="625">
        <f t="shared" si="52"/>
        <v>0</v>
      </c>
      <c r="Z378" s="625">
        <f t="shared" si="53"/>
        <v>0</v>
      </c>
      <c r="AA378" s="625">
        <f t="shared" si="54"/>
        <v>0</v>
      </c>
      <c r="AB378" s="625">
        <f t="shared" si="55"/>
        <v>0</v>
      </c>
      <c r="AC378" s="625">
        <f t="shared" si="56"/>
        <v>0</v>
      </c>
      <c r="AD378" s="625">
        <f t="shared" si="57"/>
        <v>0</v>
      </c>
      <c r="AE378" s="625">
        <f t="shared" si="58"/>
        <v>0</v>
      </c>
      <c r="AF378" s="625">
        <f t="shared" si="59"/>
        <v>0</v>
      </c>
      <c r="AG378" s="625">
        <f t="shared" si="60"/>
        <v>21.634241245136188</v>
      </c>
    </row>
    <row r="379" spans="1:33" hidden="1">
      <c r="A379" s="613">
        <v>26150</v>
      </c>
      <c r="B379" s="613" t="s">
        <v>2155</v>
      </c>
      <c r="E379" s="616" t="s">
        <v>2254</v>
      </c>
      <c r="F379" s="616">
        <v>1</v>
      </c>
      <c r="G379" s="616" t="s">
        <v>2252</v>
      </c>
      <c r="H379" s="616">
        <v>1</v>
      </c>
      <c r="I379" s="616" t="s">
        <v>2176</v>
      </c>
      <c r="J379" s="616" t="s">
        <v>2188</v>
      </c>
      <c r="K379" s="616">
        <v>2</v>
      </c>
      <c r="L379" s="616" t="s">
        <v>2212</v>
      </c>
      <c r="M379" s="617" t="s">
        <v>2190</v>
      </c>
      <c r="N379" s="618">
        <v>2902</v>
      </c>
      <c r="O379" s="618">
        <v>226</v>
      </c>
      <c r="P379" s="618">
        <v>157</v>
      </c>
      <c r="Q379" s="618">
        <v>273</v>
      </c>
      <c r="R379" s="618">
        <v>268</v>
      </c>
      <c r="S379" s="621" t="s">
        <v>2260</v>
      </c>
      <c r="T379" s="618">
        <v>101</v>
      </c>
      <c r="U379" s="618">
        <v>450</v>
      </c>
      <c r="V379" s="618">
        <v>1182</v>
      </c>
      <c r="W379" s="618">
        <v>245</v>
      </c>
      <c r="X379" s="625">
        <f t="shared" si="51"/>
        <v>100</v>
      </c>
      <c r="Y379" s="625">
        <f t="shared" si="52"/>
        <v>7.787732598208132</v>
      </c>
      <c r="Z379" s="625">
        <f t="shared" si="53"/>
        <v>5.410062026188835</v>
      </c>
      <c r="AA379" s="625">
        <f t="shared" si="54"/>
        <v>9.4073053066850445</v>
      </c>
      <c r="AB379" s="625">
        <f t="shared" si="55"/>
        <v>9.2350103376981387</v>
      </c>
      <c r="AC379" s="625">
        <f t="shared" si="56"/>
        <v>0</v>
      </c>
      <c r="AD379" s="625">
        <f t="shared" si="57"/>
        <v>3.480358373535493</v>
      </c>
      <c r="AE379" s="625">
        <f t="shared" si="58"/>
        <v>15.506547208821504</v>
      </c>
      <c r="AF379" s="625">
        <f t="shared" si="59"/>
        <v>40.730530668504478</v>
      </c>
      <c r="AG379" s="625">
        <f t="shared" si="60"/>
        <v>8.442453480358374</v>
      </c>
    </row>
    <row r="380" spans="1:33" hidden="1">
      <c r="A380" s="613">
        <v>26151</v>
      </c>
      <c r="B380" s="613" t="s">
        <v>2155</v>
      </c>
      <c r="E380" s="616" t="s">
        <v>2254</v>
      </c>
      <c r="F380" s="616">
        <v>1</v>
      </c>
      <c r="G380" s="616" t="s">
        <v>2252</v>
      </c>
      <c r="H380" s="616">
        <v>1</v>
      </c>
      <c r="I380" s="616" t="s">
        <v>2176</v>
      </c>
      <c r="J380" s="616" t="s">
        <v>2188</v>
      </c>
      <c r="K380" s="616">
        <v>3</v>
      </c>
      <c r="L380" s="616" t="s">
        <v>2213</v>
      </c>
      <c r="M380" s="617" t="s">
        <v>2190</v>
      </c>
      <c r="N380" s="618">
        <v>925</v>
      </c>
      <c r="O380" s="618">
        <v>215</v>
      </c>
      <c r="P380" s="621" t="s">
        <v>2260</v>
      </c>
      <c r="Q380" s="621" t="s">
        <v>2260</v>
      </c>
      <c r="R380" s="621" t="s">
        <v>2260</v>
      </c>
      <c r="S380" s="621" t="s">
        <v>2260</v>
      </c>
      <c r="T380" s="621" t="s">
        <v>2260</v>
      </c>
      <c r="U380" s="621" t="s">
        <v>2260</v>
      </c>
      <c r="V380" s="618">
        <v>710</v>
      </c>
      <c r="W380" s="621" t="s">
        <v>2260</v>
      </c>
      <c r="X380" s="625">
        <f t="shared" si="51"/>
        <v>100</v>
      </c>
      <c r="Y380" s="625">
        <f t="shared" si="52"/>
        <v>23.243243243243246</v>
      </c>
      <c r="Z380" s="625">
        <f t="shared" si="53"/>
        <v>0</v>
      </c>
      <c r="AA380" s="625">
        <f t="shared" si="54"/>
        <v>0</v>
      </c>
      <c r="AB380" s="625">
        <f t="shared" si="55"/>
        <v>0</v>
      </c>
      <c r="AC380" s="625">
        <f t="shared" si="56"/>
        <v>0</v>
      </c>
      <c r="AD380" s="625">
        <f t="shared" si="57"/>
        <v>0</v>
      </c>
      <c r="AE380" s="625">
        <f t="shared" si="58"/>
        <v>0</v>
      </c>
      <c r="AF380" s="625">
        <f t="shared" si="59"/>
        <v>76.756756756756758</v>
      </c>
      <c r="AG380" s="625">
        <f t="shared" si="60"/>
        <v>0</v>
      </c>
    </row>
    <row r="381" spans="1:33" hidden="1">
      <c r="A381" s="613">
        <v>26152</v>
      </c>
      <c r="B381" s="613" t="s">
        <v>2155</v>
      </c>
      <c r="E381" s="616" t="s">
        <v>2254</v>
      </c>
      <c r="F381" s="616">
        <v>1</v>
      </c>
      <c r="G381" s="616" t="s">
        <v>2252</v>
      </c>
      <c r="H381" s="616">
        <v>1</v>
      </c>
      <c r="I381" s="616" t="s">
        <v>2176</v>
      </c>
      <c r="J381" s="616" t="s">
        <v>2188</v>
      </c>
      <c r="K381" s="616">
        <v>3</v>
      </c>
      <c r="L381" s="616" t="s">
        <v>2214</v>
      </c>
      <c r="M381" s="617" t="s">
        <v>2190</v>
      </c>
      <c r="N381" s="618">
        <v>95</v>
      </c>
      <c r="O381" s="621" t="s">
        <v>2260</v>
      </c>
      <c r="P381" s="621" t="s">
        <v>2260</v>
      </c>
      <c r="Q381" s="621" t="s">
        <v>2260</v>
      </c>
      <c r="R381" s="621" t="s">
        <v>2260</v>
      </c>
      <c r="S381" s="621" t="s">
        <v>2260</v>
      </c>
      <c r="T381" s="618">
        <v>95</v>
      </c>
      <c r="U381" s="621" t="s">
        <v>2260</v>
      </c>
      <c r="V381" s="621" t="s">
        <v>2260</v>
      </c>
      <c r="W381" s="621" t="s">
        <v>2260</v>
      </c>
      <c r="X381" s="625">
        <f t="shared" si="51"/>
        <v>100</v>
      </c>
      <c r="Y381" s="625">
        <f t="shared" si="52"/>
        <v>0</v>
      </c>
      <c r="Z381" s="625">
        <f t="shared" si="53"/>
        <v>0</v>
      </c>
      <c r="AA381" s="625">
        <f t="shared" si="54"/>
        <v>0</v>
      </c>
      <c r="AB381" s="625">
        <f t="shared" si="55"/>
        <v>0</v>
      </c>
      <c r="AC381" s="625">
        <f t="shared" si="56"/>
        <v>0</v>
      </c>
      <c r="AD381" s="625">
        <f t="shared" si="57"/>
        <v>100</v>
      </c>
      <c r="AE381" s="625">
        <f t="shared" si="58"/>
        <v>0</v>
      </c>
      <c r="AF381" s="625">
        <f t="shared" si="59"/>
        <v>0</v>
      </c>
      <c r="AG381" s="625">
        <f t="shared" si="60"/>
        <v>0</v>
      </c>
    </row>
    <row r="382" spans="1:33" hidden="1">
      <c r="A382" s="613">
        <v>26153</v>
      </c>
      <c r="B382" s="613" t="s">
        <v>2155</v>
      </c>
      <c r="E382" s="616" t="s">
        <v>2254</v>
      </c>
      <c r="F382" s="616">
        <v>1</v>
      </c>
      <c r="G382" s="616" t="s">
        <v>2252</v>
      </c>
      <c r="H382" s="616">
        <v>1</v>
      </c>
      <c r="I382" s="616" t="s">
        <v>2176</v>
      </c>
      <c r="J382" s="616" t="s">
        <v>2188</v>
      </c>
      <c r="K382" s="616">
        <v>3</v>
      </c>
      <c r="L382" s="616" t="s">
        <v>2215</v>
      </c>
      <c r="M382" s="617" t="s">
        <v>2190</v>
      </c>
      <c r="N382" s="618">
        <v>396</v>
      </c>
      <c r="O382" s="621" t="s">
        <v>2260</v>
      </c>
      <c r="P382" s="618">
        <v>157</v>
      </c>
      <c r="Q382" s="618">
        <v>87</v>
      </c>
      <c r="R382" s="621" t="s">
        <v>2260</v>
      </c>
      <c r="S382" s="621" t="s">
        <v>2260</v>
      </c>
      <c r="T382" s="621" t="s">
        <v>2260</v>
      </c>
      <c r="U382" s="618">
        <v>152</v>
      </c>
      <c r="V382" s="621" t="s">
        <v>2260</v>
      </c>
      <c r="W382" s="621" t="s">
        <v>2260</v>
      </c>
      <c r="X382" s="625">
        <f t="shared" si="51"/>
        <v>100</v>
      </c>
      <c r="Y382" s="625">
        <f t="shared" si="52"/>
        <v>0</v>
      </c>
      <c r="Z382" s="625">
        <f t="shared" si="53"/>
        <v>39.646464646464644</v>
      </c>
      <c r="AA382" s="625">
        <f t="shared" si="54"/>
        <v>21.969696969696969</v>
      </c>
      <c r="AB382" s="625">
        <f t="shared" si="55"/>
        <v>0</v>
      </c>
      <c r="AC382" s="625">
        <f t="shared" si="56"/>
        <v>0</v>
      </c>
      <c r="AD382" s="625">
        <f t="shared" si="57"/>
        <v>0</v>
      </c>
      <c r="AE382" s="625">
        <f t="shared" si="58"/>
        <v>38.383838383838381</v>
      </c>
      <c r="AF382" s="625">
        <f t="shared" si="59"/>
        <v>0</v>
      </c>
      <c r="AG382" s="625">
        <f t="shared" si="60"/>
        <v>0</v>
      </c>
    </row>
    <row r="383" spans="1:33" hidden="1">
      <c r="A383" s="613">
        <v>26154</v>
      </c>
      <c r="B383" s="613" t="s">
        <v>2155</v>
      </c>
      <c r="E383" s="616" t="s">
        <v>2254</v>
      </c>
      <c r="F383" s="616">
        <v>1</v>
      </c>
      <c r="G383" s="616" t="s">
        <v>2252</v>
      </c>
      <c r="H383" s="616">
        <v>1</v>
      </c>
      <c r="I383" s="616" t="s">
        <v>2176</v>
      </c>
      <c r="J383" s="616" t="s">
        <v>2188</v>
      </c>
      <c r="K383" s="616">
        <v>3</v>
      </c>
      <c r="L383" s="616" t="s">
        <v>2216</v>
      </c>
      <c r="M383" s="617" t="s">
        <v>2190</v>
      </c>
      <c r="N383" s="618">
        <v>651</v>
      </c>
      <c r="O383" s="621" t="s">
        <v>2260</v>
      </c>
      <c r="P383" s="621" t="s">
        <v>2260</v>
      </c>
      <c r="Q383" s="618">
        <v>89</v>
      </c>
      <c r="R383" s="618">
        <v>96</v>
      </c>
      <c r="S383" s="621" t="s">
        <v>2260</v>
      </c>
      <c r="T383" s="618">
        <v>3</v>
      </c>
      <c r="U383" s="618">
        <v>120</v>
      </c>
      <c r="V383" s="618">
        <v>317</v>
      </c>
      <c r="W383" s="618">
        <v>26</v>
      </c>
      <c r="X383" s="625">
        <f t="shared" si="51"/>
        <v>100</v>
      </c>
      <c r="Y383" s="625">
        <f t="shared" si="52"/>
        <v>0</v>
      </c>
      <c r="Z383" s="625">
        <f t="shared" si="53"/>
        <v>0</v>
      </c>
      <c r="AA383" s="625">
        <f t="shared" si="54"/>
        <v>13.671274961597543</v>
      </c>
      <c r="AB383" s="625">
        <f t="shared" si="55"/>
        <v>14.746543778801843</v>
      </c>
      <c r="AC383" s="625">
        <f t="shared" si="56"/>
        <v>0</v>
      </c>
      <c r="AD383" s="625">
        <f t="shared" si="57"/>
        <v>0.46082949308755761</v>
      </c>
      <c r="AE383" s="625">
        <f t="shared" si="58"/>
        <v>18.433179723502306</v>
      </c>
      <c r="AF383" s="625">
        <f t="shared" si="59"/>
        <v>48.694316436251924</v>
      </c>
      <c r="AG383" s="625">
        <f t="shared" si="60"/>
        <v>3.9938556067588324</v>
      </c>
    </row>
    <row r="384" spans="1:33" hidden="1">
      <c r="A384" s="613">
        <v>26155</v>
      </c>
      <c r="B384" s="613" t="s">
        <v>2155</v>
      </c>
      <c r="E384" s="616" t="s">
        <v>2254</v>
      </c>
      <c r="F384" s="616">
        <v>1</v>
      </c>
      <c r="G384" s="616" t="s">
        <v>2252</v>
      </c>
      <c r="H384" s="616">
        <v>1</v>
      </c>
      <c r="I384" s="616" t="s">
        <v>2176</v>
      </c>
      <c r="J384" s="616" t="s">
        <v>2188</v>
      </c>
      <c r="K384" s="616">
        <v>3</v>
      </c>
      <c r="L384" s="616" t="s">
        <v>2217</v>
      </c>
      <c r="M384" s="617" t="s">
        <v>2190</v>
      </c>
      <c r="N384" s="618">
        <v>632</v>
      </c>
      <c r="O384" s="618">
        <v>11</v>
      </c>
      <c r="P384" s="621" t="s">
        <v>2260</v>
      </c>
      <c r="Q384" s="618">
        <v>96</v>
      </c>
      <c r="R384" s="618">
        <v>160</v>
      </c>
      <c r="S384" s="621" t="s">
        <v>2260</v>
      </c>
      <c r="T384" s="618">
        <v>3</v>
      </c>
      <c r="U384" s="618">
        <v>155</v>
      </c>
      <c r="V384" s="618">
        <v>155</v>
      </c>
      <c r="W384" s="618">
        <v>52</v>
      </c>
      <c r="X384" s="625">
        <f t="shared" si="51"/>
        <v>100</v>
      </c>
      <c r="Y384" s="625">
        <f t="shared" si="52"/>
        <v>1.740506329113924</v>
      </c>
      <c r="Z384" s="625">
        <f t="shared" si="53"/>
        <v>0</v>
      </c>
      <c r="AA384" s="625">
        <f t="shared" si="54"/>
        <v>15.18987341772152</v>
      </c>
      <c r="AB384" s="625">
        <f t="shared" si="55"/>
        <v>25.316455696202532</v>
      </c>
      <c r="AC384" s="625">
        <f t="shared" si="56"/>
        <v>0</v>
      </c>
      <c r="AD384" s="625">
        <f t="shared" si="57"/>
        <v>0.4746835443037975</v>
      </c>
      <c r="AE384" s="625">
        <f t="shared" si="58"/>
        <v>24.525316455696203</v>
      </c>
      <c r="AF384" s="625">
        <f t="shared" si="59"/>
        <v>24.525316455696203</v>
      </c>
      <c r="AG384" s="625">
        <f t="shared" si="60"/>
        <v>8.2278481012658222</v>
      </c>
    </row>
    <row r="385" spans="1:33" hidden="1">
      <c r="A385" s="613">
        <v>26156</v>
      </c>
      <c r="B385" s="613" t="s">
        <v>2155</v>
      </c>
      <c r="E385" s="616" t="s">
        <v>2254</v>
      </c>
      <c r="F385" s="616">
        <v>1</v>
      </c>
      <c r="G385" s="616" t="s">
        <v>2252</v>
      </c>
      <c r="H385" s="616">
        <v>1</v>
      </c>
      <c r="I385" s="616" t="s">
        <v>2176</v>
      </c>
      <c r="J385" s="616" t="s">
        <v>2188</v>
      </c>
      <c r="K385" s="616">
        <v>3</v>
      </c>
      <c r="L385" s="616" t="s">
        <v>2218</v>
      </c>
      <c r="M385" s="617" t="s">
        <v>2190</v>
      </c>
      <c r="N385" s="618">
        <v>203</v>
      </c>
      <c r="O385" s="621" t="s">
        <v>2260</v>
      </c>
      <c r="P385" s="621" t="s">
        <v>2260</v>
      </c>
      <c r="Q385" s="621" t="s">
        <v>2260</v>
      </c>
      <c r="R385" s="618">
        <v>13</v>
      </c>
      <c r="S385" s="621" t="s">
        <v>2260</v>
      </c>
      <c r="T385" s="621" t="s">
        <v>2260</v>
      </c>
      <c r="U385" s="618">
        <v>23</v>
      </c>
      <c r="V385" s="621" t="s">
        <v>2260</v>
      </c>
      <c r="W385" s="618">
        <v>168</v>
      </c>
      <c r="X385" s="625">
        <f t="shared" si="51"/>
        <v>100</v>
      </c>
      <c r="Y385" s="625">
        <f t="shared" si="52"/>
        <v>0</v>
      </c>
      <c r="Z385" s="625">
        <f t="shared" si="53"/>
        <v>0</v>
      </c>
      <c r="AA385" s="625">
        <f t="shared" si="54"/>
        <v>0</v>
      </c>
      <c r="AB385" s="625">
        <f t="shared" si="55"/>
        <v>6.403940886699508</v>
      </c>
      <c r="AC385" s="625">
        <f t="shared" si="56"/>
        <v>0</v>
      </c>
      <c r="AD385" s="625">
        <f t="shared" si="57"/>
        <v>0</v>
      </c>
      <c r="AE385" s="625">
        <f t="shared" si="58"/>
        <v>11.330049261083744</v>
      </c>
      <c r="AF385" s="625">
        <f t="shared" si="59"/>
        <v>0</v>
      </c>
      <c r="AG385" s="625">
        <f t="shared" si="60"/>
        <v>82.758620689655174</v>
      </c>
    </row>
    <row r="386" spans="1:33" hidden="1">
      <c r="A386" s="613">
        <v>26157</v>
      </c>
      <c r="B386" s="613" t="s">
        <v>2155</v>
      </c>
      <c r="E386" s="616" t="s">
        <v>2254</v>
      </c>
      <c r="F386" s="616">
        <v>1</v>
      </c>
      <c r="G386" s="616" t="s">
        <v>2252</v>
      </c>
      <c r="H386" s="616">
        <v>1</v>
      </c>
      <c r="I386" s="616" t="s">
        <v>2176</v>
      </c>
      <c r="J386" s="616" t="s">
        <v>2188</v>
      </c>
      <c r="K386" s="616">
        <v>2</v>
      </c>
      <c r="L386" s="616" t="s">
        <v>2219</v>
      </c>
      <c r="M386" s="617" t="s">
        <v>2190</v>
      </c>
      <c r="N386" s="618">
        <v>11710</v>
      </c>
      <c r="O386" s="621" t="s">
        <v>2260</v>
      </c>
      <c r="P386" s="618">
        <v>453</v>
      </c>
      <c r="Q386" s="618">
        <v>2212</v>
      </c>
      <c r="R386" s="618">
        <v>592</v>
      </c>
      <c r="S386" s="621" t="s">
        <v>2260</v>
      </c>
      <c r="T386" s="618">
        <v>1009</v>
      </c>
      <c r="U386" s="618">
        <v>253</v>
      </c>
      <c r="V386" s="618">
        <v>5768</v>
      </c>
      <c r="W386" s="618">
        <v>94</v>
      </c>
      <c r="X386" s="625">
        <f t="shared" si="51"/>
        <v>100</v>
      </c>
      <c r="Y386" s="625">
        <f t="shared" si="52"/>
        <v>0</v>
      </c>
      <c r="Z386" s="625">
        <f t="shared" si="53"/>
        <v>3.8684884713919723</v>
      </c>
      <c r="AA386" s="625">
        <f t="shared" si="54"/>
        <v>18.889837745516651</v>
      </c>
      <c r="AB386" s="625">
        <f t="shared" si="55"/>
        <v>5.0555081127241674</v>
      </c>
      <c r="AC386" s="625">
        <f t="shared" si="56"/>
        <v>0</v>
      </c>
      <c r="AD386" s="625">
        <f t="shared" si="57"/>
        <v>8.6165670367207507</v>
      </c>
      <c r="AE386" s="625">
        <f t="shared" si="58"/>
        <v>2.1605465414175917</v>
      </c>
      <c r="AF386" s="625">
        <f t="shared" si="59"/>
        <v>49.257045260461148</v>
      </c>
      <c r="AG386" s="625">
        <f t="shared" si="60"/>
        <v>0.80273270708795896</v>
      </c>
    </row>
    <row r="387" spans="1:33" hidden="1">
      <c r="A387" s="613">
        <v>26158</v>
      </c>
      <c r="B387" s="613" t="s">
        <v>2155</v>
      </c>
      <c r="E387" s="616" t="s">
        <v>2254</v>
      </c>
      <c r="F387" s="616">
        <v>1</v>
      </c>
      <c r="G387" s="616" t="s">
        <v>2252</v>
      </c>
      <c r="H387" s="616">
        <v>1</v>
      </c>
      <c r="I387" s="616" t="s">
        <v>2176</v>
      </c>
      <c r="J387" s="616" t="s">
        <v>2188</v>
      </c>
      <c r="K387" s="616">
        <v>3</v>
      </c>
      <c r="L387" s="616" t="s">
        <v>2220</v>
      </c>
      <c r="M387" s="617" t="s">
        <v>2190</v>
      </c>
      <c r="N387" s="621" t="s">
        <v>2260</v>
      </c>
      <c r="O387" s="621" t="s">
        <v>2260</v>
      </c>
      <c r="P387" s="621" t="s">
        <v>2260</v>
      </c>
      <c r="Q387" s="621" t="s">
        <v>2260</v>
      </c>
      <c r="R387" s="621" t="s">
        <v>2260</v>
      </c>
      <c r="S387" s="621" t="s">
        <v>2260</v>
      </c>
      <c r="T387" s="621" t="s">
        <v>2260</v>
      </c>
      <c r="U387" s="621" t="s">
        <v>2260</v>
      </c>
      <c r="V387" s="621" t="s">
        <v>2260</v>
      </c>
      <c r="W387" s="621" t="s">
        <v>2260</v>
      </c>
      <c r="X387" s="625" t="e">
        <f t="shared" si="51"/>
        <v>#DIV/0!</v>
      </c>
      <c r="Y387" s="625" t="e">
        <f t="shared" si="52"/>
        <v>#DIV/0!</v>
      </c>
      <c r="Z387" s="625" t="e">
        <f t="shared" si="53"/>
        <v>#DIV/0!</v>
      </c>
      <c r="AA387" s="625" t="e">
        <f t="shared" si="54"/>
        <v>#DIV/0!</v>
      </c>
      <c r="AB387" s="625" t="e">
        <f t="shared" si="55"/>
        <v>#DIV/0!</v>
      </c>
      <c r="AC387" s="625" t="e">
        <f t="shared" si="56"/>
        <v>#DIV/0!</v>
      </c>
      <c r="AD387" s="625" t="e">
        <f t="shared" si="57"/>
        <v>#DIV/0!</v>
      </c>
      <c r="AE387" s="625" t="e">
        <f t="shared" si="58"/>
        <v>#DIV/0!</v>
      </c>
      <c r="AF387" s="625" t="e">
        <f t="shared" si="59"/>
        <v>#DIV/0!</v>
      </c>
      <c r="AG387" s="625" t="e">
        <f t="shared" si="60"/>
        <v>#DIV/0!</v>
      </c>
    </row>
    <row r="388" spans="1:33" hidden="1">
      <c r="A388" s="613">
        <v>26159</v>
      </c>
      <c r="B388" s="613" t="s">
        <v>2155</v>
      </c>
      <c r="E388" s="616" t="s">
        <v>2254</v>
      </c>
      <c r="F388" s="616">
        <v>1</v>
      </c>
      <c r="G388" s="616" t="s">
        <v>2252</v>
      </c>
      <c r="H388" s="616">
        <v>1</v>
      </c>
      <c r="I388" s="616" t="s">
        <v>2176</v>
      </c>
      <c r="J388" s="616" t="s">
        <v>2188</v>
      </c>
      <c r="K388" s="616">
        <v>3</v>
      </c>
      <c r="L388" s="616" t="s">
        <v>2221</v>
      </c>
      <c r="M388" s="617" t="s">
        <v>2190</v>
      </c>
      <c r="N388" s="618">
        <v>8799</v>
      </c>
      <c r="O388" s="621" t="s">
        <v>2260</v>
      </c>
      <c r="P388" s="618">
        <v>51</v>
      </c>
      <c r="Q388" s="618">
        <v>1321</v>
      </c>
      <c r="R388" s="618">
        <v>375</v>
      </c>
      <c r="S388" s="621" t="s">
        <v>2260</v>
      </c>
      <c r="T388" s="618">
        <v>486</v>
      </c>
      <c r="U388" s="618">
        <v>32</v>
      </c>
      <c r="V388" s="618">
        <v>5205</v>
      </c>
      <c r="W388" s="621" t="s">
        <v>2260</v>
      </c>
      <c r="X388" s="625">
        <f t="shared" si="51"/>
        <v>100</v>
      </c>
      <c r="Y388" s="625">
        <f t="shared" si="52"/>
        <v>0</v>
      </c>
      <c r="Z388" s="625">
        <f t="shared" si="53"/>
        <v>0.57961131946812139</v>
      </c>
      <c r="AA388" s="625">
        <f t="shared" si="54"/>
        <v>15.013069667007613</v>
      </c>
      <c r="AB388" s="625">
        <f t="shared" si="55"/>
        <v>4.261847937265598</v>
      </c>
      <c r="AC388" s="625">
        <f t="shared" si="56"/>
        <v>0</v>
      </c>
      <c r="AD388" s="625">
        <f t="shared" si="57"/>
        <v>5.5233549266962152</v>
      </c>
      <c r="AE388" s="625">
        <f t="shared" si="58"/>
        <v>0.36367769064666439</v>
      </c>
      <c r="AF388" s="625">
        <f t="shared" si="59"/>
        <v>59.154449369246507</v>
      </c>
      <c r="AG388" s="625">
        <f t="shared" si="60"/>
        <v>0</v>
      </c>
    </row>
    <row r="389" spans="1:33" hidden="1">
      <c r="A389" s="613">
        <v>26160</v>
      </c>
      <c r="B389" s="613" t="s">
        <v>2155</v>
      </c>
      <c r="E389" s="616" t="s">
        <v>2254</v>
      </c>
      <c r="F389" s="616">
        <v>1</v>
      </c>
      <c r="G389" s="616" t="s">
        <v>2252</v>
      </c>
      <c r="H389" s="616">
        <v>1</v>
      </c>
      <c r="I389" s="616" t="s">
        <v>2176</v>
      </c>
      <c r="J389" s="616" t="s">
        <v>2188</v>
      </c>
      <c r="K389" s="616">
        <v>3</v>
      </c>
      <c r="L389" s="616" t="s">
        <v>2222</v>
      </c>
      <c r="M389" s="617" t="s">
        <v>2190</v>
      </c>
      <c r="N389" s="618">
        <v>1054</v>
      </c>
      <c r="O389" s="621" t="s">
        <v>2260</v>
      </c>
      <c r="P389" s="618">
        <v>142</v>
      </c>
      <c r="Q389" s="618">
        <v>349</v>
      </c>
      <c r="R389" s="621" t="s">
        <v>2260</v>
      </c>
      <c r="S389" s="621" t="s">
        <v>2260</v>
      </c>
      <c r="T389" s="621" t="s">
        <v>2260</v>
      </c>
      <c r="U389" s="618">
        <v>128</v>
      </c>
      <c r="V389" s="618">
        <v>435</v>
      </c>
      <c r="W389" s="621" t="s">
        <v>2260</v>
      </c>
      <c r="X389" s="625">
        <f t="shared" si="51"/>
        <v>100</v>
      </c>
      <c r="Y389" s="625">
        <f t="shared" si="52"/>
        <v>0</v>
      </c>
      <c r="Z389" s="625">
        <f t="shared" si="53"/>
        <v>13.472485768500949</v>
      </c>
      <c r="AA389" s="625">
        <f t="shared" si="54"/>
        <v>33.111954459203034</v>
      </c>
      <c r="AB389" s="625">
        <f t="shared" si="55"/>
        <v>0</v>
      </c>
      <c r="AC389" s="625">
        <f t="shared" si="56"/>
        <v>0</v>
      </c>
      <c r="AD389" s="625">
        <f t="shared" si="57"/>
        <v>0</v>
      </c>
      <c r="AE389" s="625">
        <f t="shared" si="58"/>
        <v>12.144212523719165</v>
      </c>
      <c r="AF389" s="625">
        <f t="shared" si="59"/>
        <v>41.271347248576852</v>
      </c>
      <c r="AG389" s="625">
        <f t="shared" si="60"/>
        <v>0</v>
      </c>
    </row>
    <row r="390" spans="1:33" hidden="1">
      <c r="A390" s="613">
        <v>26161</v>
      </c>
      <c r="B390" s="613" t="s">
        <v>2155</v>
      </c>
      <c r="E390" s="616" t="s">
        <v>2254</v>
      </c>
      <c r="F390" s="616">
        <v>1</v>
      </c>
      <c r="G390" s="616" t="s">
        <v>2252</v>
      </c>
      <c r="H390" s="616">
        <v>1</v>
      </c>
      <c r="I390" s="616" t="s">
        <v>2176</v>
      </c>
      <c r="J390" s="616" t="s">
        <v>2188</v>
      </c>
      <c r="K390" s="616">
        <v>3</v>
      </c>
      <c r="L390" s="616" t="s">
        <v>2223</v>
      </c>
      <c r="M390" s="617" t="s">
        <v>2190</v>
      </c>
      <c r="N390" s="618">
        <v>93</v>
      </c>
      <c r="O390" s="621" t="s">
        <v>2260</v>
      </c>
      <c r="P390" s="621" t="s">
        <v>2260</v>
      </c>
      <c r="Q390" s="618">
        <v>47</v>
      </c>
      <c r="R390" s="621" t="s">
        <v>2260</v>
      </c>
      <c r="S390" s="621" t="s">
        <v>2260</v>
      </c>
      <c r="T390" s="621" t="s">
        <v>2260</v>
      </c>
      <c r="U390" s="621" t="s">
        <v>2260</v>
      </c>
      <c r="V390" s="618">
        <v>46</v>
      </c>
      <c r="W390" s="621" t="s">
        <v>2260</v>
      </c>
      <c r="X390" s="625">
        <f t="shared" si="51"/>
        <v>100</v>
      </c>
      <c r="Y390" s="625">
        <f t="shared" si="52"/>
        <v>0</v>
      </c>
      <c r="Z390" s="625">
        <f t="shared" si="53"/>
        <v>0</v>
      </c>
      <c r="AA390" s="625">
        <f t="shared" si="54"/>
        <v>50.537634408602152</v>
      </c>
      <c r="AB390" s="625">
        <f t="shared" si="55"/>
        <v>0</v>
      </c>
      <c r="AC390" s="625">
        <f t="shared" si="56"/>
        <v>0</v>
      </c>
      <c r="AD390" s="625">
        <f t="shared" si="57"/>
        <v>0</v>
      </c>
      <c r="AE390" s="625">
        <f t="shared" si="58"/>
        <v>0</v>
      </c>
      <c r="AF390" s="625">
        <f t="shared" si="59"/>
        <v>49.462365591397848</v>
      </c>
      <c r="AG390" s="625">
        <f t="shared" si="60"/>
        <v>0</v>
      </c>
    </row>
    <row r="391" spans="1:33" hidden="1">
      <c r="A391" s="613">
        <v>26162</v>
      </c>
      <c r="B391" s="613" t="s">
        <v>2155</v>
      </c>
      <c r="E391" s="616" t="s">
        <v>2254</v>
      </c>
      <c r="F391" s="616">
        <v>1</v>
      </c>
      <c r="G391" s="616" t="s">
        <v>2252</v>
      </c>
      <c r="H391" s="616">
        <v>1</v>
      </c>
      <c r="I391" s="616" t="s">
        <v>2176</v>
      </c>
      <c r="J391" s="616" t="s">
        <v>2188</v>
      </c>
      <c r="K391" s="616">
        <v>3</v>
      </c>
      <c r="L391" s="616" t="s">
        <v>2224</v>
      </c>
      <c r="M391" s="617" t="s">
        <v>2190</v>
      </c>
      <c r="N391" s="618">
        <v>76</v>
      </c>
      <c r="O391" s="621" t="s">
        <v>2260</v>
      </c>
      <c r="P391" s="621" t="s">
        <v>2260</v>
      </c>
      <c r="Q391" s="618">
        <v>62</v>
      </c>
      <c r="R391" s="618">
        <v>14</v>
      </c>
      <c r="S391" s="621" t="s">
        <v>2260</v>
      </c>
      <c r="T391" s="621" t="s">
        <v>2260</v>
      </c>
      <c r="U391" s="621" t="s">
        <v>2260</v>
      </c>
      <c r="V391" s="621" t="s">
        <v>2260</v>
      </c>
      <c r="W391" s="621" t="s">
        <v>2260</v>
      </c>
      <c r="X391" s="625">
        <f t="shared" si="51"/>
        <v>100</v>
      </c>
      <c r="Y391" s="625">
        <f t="shared" si="52"/>
        <v>0</v>
      </c>
      <c r="Z391" s="625">
        <f t="shared" si="53"/>
        <v>0</v>
      </c>
      <c r="AA391" s="625">
        <f t="shared" si="54"/>
        <v>81.578947368421055</v>
      </c>
      <c r="AB391" s="625">
        <f t="shared" si="55"/>
        <v>18.421052631578945</v>
      </c>
      <c r="AC391" s="625">
        <f t="shared" si="56"/>
        <v>0</v>
      </c>
      <c r="AD391" s="625">
        <f t="shared" si="57"/>
        <v>0</v>
      </c>
      <c r="AE391" s="625">
        <f t="shared" si="58"/>
        <v>0</v>
      </c>
      <c r="AF391" s="625">
        <f t="shared" si="59"/>
        <v>0</v>
      </c>
      <c r="AG391" s="625">
        <f t="shared" si="60"/>
        <v>0</v>
      </c>
    </row>
    <row r="392" spans="1:33" hidden="1">
      <c r="A392" s="613">
        <v>26163</v>
      </c>
      <c r="B392" s="613" t="s">
        <v>2155</v>
      </c>
      <c r="E392" s="616" t="s">
        <v>2254</v>
      </c>
      <c r="F392" s="616">
        <v>1</v>
      </c>
      <c r="G392" s="616" t="s">
        <v>2252</v>
      </c>
      <c r="H392" s="616">
        <v>1</v>
      </c>
      <c r="I392" s="616" t="s">
        <v>2176</v>
      </c>
      <c r="J392" s="616" t="s">
        <v>2188</v>
      </c>
      <c r="K392" s="616">
        <v>3</v>
      </c>
      <c r="L392" s="616" t="s">
        <v>2225</v>
      </c>
      <c r="M392" s="617" t="s">
        <v>2190</v>
      </c>
      <c r="N392" s="618">
        <v>1121</v>
      </c>
      <c r="O392" s="621" t="s">
        <v>2260</v>
      </c>
      <c r="P392" s="618">
        <v>260</v>
      </c>
      <c r="Q392" s="618">
        <v>231</v>
      </c>
      <c r="R392" s="621" t="s">
        <v>2260</v>
      </c>
      <c r="S392" s="621" t="s">
        <v>2260</v>
      </c>
      <c r="T392" s="618">
        <v>471</v>
      </c>
      <c r="U392" s="618">
        <v>77</v>
      </c>
      <c r="V392" s="618">
        <v>82</v>
      </c>
      <c r="W392" s="621" t="s">
        <v>2260</v>
      </c>
      <c r="X392" s="625">
        <f t="shared" si="51"/>
        <v>100</v>
      </c>
      <c r="Y392" s="625">
        <f t="shared" si="52"/>
        <v>0</v>
      </c>
      <c r="Z392" s="625">
        <f t="shared" si="53"/>
        <v>23.193577163247099</v>
      </c>
      <c r="AA392" s="625">
        <f t="shared" si="54"/>
        <v>20.606601248884925</v>
      </c>
      <c r="AB392" s="625">
        <f t="shared" si="55"/>
        <v>0</v>
      </c>
      <c r="AC392" s="625">
        <f t="shared" si="56"/>
        <v>0</v>
      </c>
      <c r="AD392" s="625">
        <f t="shared" si="57"/>
        <v>42.016057091882246</v>
      </c>
      <c r="AE392" s="625">
        <f t="shared" si="58"/>
        <v>6.8688670829616409</v>
      </c>
      <c r="AF392" s="625">
        <f t="shared" si="59"/>
        <v>7.3148974130240854</v>
      </c>
      <c r="AG392" s="625">
        <f t="shared" si="60"/>
        <v>0</v>
      </c>
    </row>
    <row r="393" spans="1:33" hidden="1">
      <c r="A393" s="613">
        <v>26164</v>
      </c>
      <c r="B393" s="613" t="s">
        <v>2155</v>
      </c>
      <c r="E393" s="616" t="s">
        <v>2254</v>
      </c>
      <c r="F393" s="616">
        <v>1</v>
      </c>
      <c r="G393" s="616" t="s">
        <v>2252</v>
      </c>
      <c r="H393" s="616">
        <v>1</v>
      </c>
      <c r="I393" s="616" t="s">
        <v>2176</v>
      </c>
      <c r="J393" s="616" t="s">
        <v>2188</v>
      </c>
      <c r="K393" s="616">
        <v>3</v>
      </c>
      <c r="L393" s="616" t="s">
        <v>2226</v>
      </c>
      <c r="M393" s="617" t="s">
        <v>2190</v>
      </c>
      <c r="N393" s="618">
        <v>305</v>
      </c>
      <c r="O393" s="621" t="s">
        <v>2260</v>
      </c>
      <c r="P393" s="621" t="s">
        <v>2260</v>
      </c>
      <c r="Q393" s="618">
        <v>103</v>
      </c>
      <c r="R393" s="618">
        <v>202</v>
      </c>
      <c r="S393" s="621" t="s">
        <v>2260</v>
      </c>
      <c r="T393" s="621" t="s">
        <v>2260</v>
      </c>
      <c r="U393" s="621" t="s">
        <v>2260</v>
      </c>
      <c r="V393" s="621" t="s">
        <v>2260</v>
      </c>
      <c r="W393" s="621" t="s">
        <v>2260</v>
      </c>
      <c r="X393" s="625">
        <f t="shared" si="51"/>
        <v>100</v>
      </c>
      <c r="Y393" s="625">
        <f t="shared" si="52"/>
        <v>0</v>
      </c>
      <c r="Z393" s="625">
        <f t="shared" si="53"/>
        <v>0</v>
      </c>
      <c r="AA393" s="625">
        <f t="shared" si="54"/>
        <v>33.770491803278688</v>
      </c>
      <c r="AB393" s="625">
        <f t="shared" si="55"/>
        <v>66.229508196721312</v>
      </c>
      <c r="AC393" s="625">
        <f t="shared" si="56"/>
        <v>0</v>
      </c>
      <c r="AD393" s="625">
        <f t="shared" si="57"/>
        <v>0</v>
      </c>
      <c r="AE393" s="625">
        <f t="shared" si="58"/>
        <v>0</v>
      </c>
      <c r="AF393" s="625">
        <f t="shared" si="59"/>
        <v>0</v>
      </c>
      <c r="AG393" s="625">
        <f t="shared" si="60"/>
        <v>0</v>
      </c>
    </row>
    <row r="394" spans="1:33" hidden="1">
      <c r="A394" s="613">
        <v>26165</v>
      </c>
      <c r="B394" s="613" t="s">
        <v>2155</v>
      </c>
      <c r="E394" s="616" t="s">
        <v>2254</v>
      </c>
      <c r="F394" s="616">
        <v>1</v>
      </c>
      <c r="G394" s="616" t="s">
        <v>2252</v>
      </c>
      <c r="H394" s="616">
        <v>1</v>
      </c>
      <c r="I394" s="616" t="s">
        <v>2176</v>
      </c>
      <c r="J394" s="616" t="s">
        <v>2188</v>
      </c>
      <c r="K394" s="616">
        <v>3</v>
      </c>
      <c r="L394" s="616" t="s">
        <v>2227</v>
      </c>
      <c r="M394" s="617" t="s">
        <v>2190</v>
      </c>
      <c r="N394" s="618">
        <v>262</v>
      </c>
      <c r="O394" s="621" t="s">
        <v>2260</v>
      </c>
      <c r="P394" s="621" t="s">
        <v>2260</v>
      </c>
      <c r="Q394" s="618">
        <v>100</v>
      </c>
      <c r="R394" s="621" t="s">
        <v>2260</v>
      </c>
      <c r="S394" s="621" t="s">
        <v>2260</v>
      </c>
      <c r="T394" s="618">
        <v>52</v>
      </c>
      <c r="U394" s="618">
        <v>16</v>
      </c>
      <c r="V394" s="621" t="s">
        <v>2260</v>
      </c>
      <c r="W394" s="618">
        <v>94</v>
      </c>
      <c r="X394" s="625">
        <f t="shared" si="51"/>
        <v>100</v>
      </c>
      <c r="Y394" s="625">
        <f t="shared" si="52"/>
        <v>0</v>
      </c>
      <c r="Z394" s="625">
        <f t="shared" si="53"/>
        <v>0</v>
      </c>
      <c r="AA394" s="625">
        <f t="shared" si="54"/>
        <v>38.167938931297712</v>
      </c>
      <c r="AB394" s="625">
        <f t="shared" si="55"/>
        <v>0</v>
      </c>
      <c r="AC394" s="625">
        <f t="shared" si="56"/>
        <v>0</v>
      </c>
      <c r="AD394" s="625">
        <f t="shared" si="57"/>
        <v>19.847328244274809</v>
      </c>
      <c r="AE394" s="625">
        <f t="shared" si="58"/>
        <v>6.1068702290076331</v>
      </c>
      <c r="AF394" s="625">
        <f t="shared" si="59"/>
        <v>0</v>
      </c>
      <c r="AG394" s="625">
        <f t="shared" si="60"/>
        <v>35.877862595419849</v>
      </c>
    </row>
    <row r="395" spans="1:33" hidden="1">
      <c r="A395" s="613">
        <v>26166</v>
      </c>
      <c r="B395" s="613" t="s">
        <v>2155</v>
      </c>
      <c r="E395" s="616" t="s">
        <v>2254</v>
      </c>
      <c r="F395" s="616">
        <v>1</v>
      </c>
      <c r="G395" s="616" t="s">
        <v>2252</v>
      </c>
      <c r="H395" s="616">
        <v>1</v>
      </c>
      <c r="I395" s="616" t="s">
        <v>2176</v>
      </c>
      <c r="J395" s="616" t="s">
        <v>2188</v>
      </c>
      <c r="K395" s="616">
        <v>2</v>
      </c>
      <c r="L395" s="616" t="s">
        <v>2228</v>
      </c>
      <c r="M395" s="617" t="s">
        <v>2190</v>
      </c>
      <c r="N395" s="618">
        <v>30392</v>
      </c>
      <c r="O395" s="618">
        <v>235</v>
      </c>
      <c r="P395" s="618">
        <v>867</v>
      </c>
      <c r="Q395" s="618">
        <v>1731</v>
      </c>
      <c r="R395" s="618">
        <v>559</v>
      </c>
      <c r="S395" s="618">
        <v>127</v>
      </c>
      <c r="T395" s="621" t="s">
        <v>2260</v>
      </c>
      <c r="U395" s="618">
        <v>178</v>
      </c>
      <c r="V395" s="618">
        <v>358</v>
      </c>
      <c r="W395" s="618">
        <v>26335</v>
      </c>
      <c r="X395" s="625">
        <f t="shared" ref="X395:X417" si="61">N395/$N395*100</f>
        <v>100</v>
      </c>
      <c r="Y395" s="625">
        <f t="shared" ref="Y395:Y417" si="62">O395/$N395*100</f>
        <v>0.7732297973150829</v>
      </c>
      <c r="Z395" s="625">
        <f t="shared" ref="Z395:Z417" si="63">P395/$N395*100</f>
        <v>2.8527244011581998</v>
      </c>
      <c r="AA395" s="625">
        <f t="shared" ref="AA395:AA417" si="64">Q395/$N395*100</f>
        <v>5.6955777836272699</v>
      </c>
      <c r="AB395" s="625">
        <f t="shared" ref="AB395:AB417" si="65">R395/$N395*100</f>
        <v>1.8392998157409846</v>
      </c>
      <c r="AC395" s="625">
        <f t="shared" ref="AC395:AC417" si="66">S395/$N395*100</f>
        <v>0.41787312450644909</v>
      </c>
      <c r="AD395" s="625">
        <f t="shared" ref="AD395:AD417" si="67">T395/$N395*100</f>
        <v>0</v>
      </c>
      <c r="AE395" s="625">
        <f t="shared" ref="AE395:AE417" si="68">U395/$N395*100</f>
        <v>0.58568044222163729</v>
      </c>
      <c r="AF395" s="625">
        <f t="shared" ref="AF395:AF417" si="69">V395/$N395*100</f>
        <v>1.1779415635693604</v>
      </c>
      <c r="AG395" s="625">
        <f t="shared" ref="AG395:AG417" si="70">W395/$N395*100</f>
        <v>86.651092392734924</v>
      </c>
    </row>
    <row r="396" spans="1:33" hidden="1">
      <c r="A396" s="613">
        <v>26167</v>
      </c>
      <c r="B396" s="613" t="s">
        <v>2155</v>
      </c>
      <c r="E396" s="616" t="s">
        <v>2254</v>
      </c>
      <c r="F396" s="616">
        <v>1</v>
      </c>
      <c r="G396" s="616" t="s">
        <v>2252</v>
      </c>
      <c r="H396" s="616">
        <v>1</v>
      </c>
      <c r="I396" s="616" t="s">
        <v>2176</v>
      </c>
      <c r="J396" s="616" t="s">
        <v>2188</v>
      </c>
      <c r="K396" s="616">
        <v>3</v>
      </c>
      <c r="L396" s="616" t="s">
        <v>2229</v>
      </c>
      <c r="M396" s="617" t="s">
        <v>2190</v>
      </c>
      <c r="N396" s="618">
        <v>1169</v>
      </c>
      <c r="O396" s="618">
        <v>197</v>
      </c>
      <c r="P396" s="621" t="s">
        <v>2260</v>
      </c>
      <c r="Q396" s="618">
        <v>128</v>
      </c>
      <c r="R396" s="618">
        <v>155</v>
      </c>
      <c r="S396" s="618">
        <v>103</v>
      </c>
      <c r="T396" s="621" t="s">
        <v>2260</v>
      </c>
      <c r="U396" s="618">
        <v>78</v>
      </c>
      <c r="V396" s="618">
        <v>166</v>
      </c>
      <c r="W396" s="618">
        <v>342</v>
      </c>
      <c r="X396" s="625">
        <f t="shared" si="61"/>
        <v>100</v>
      </c>
      <c r="Y396" s="625">
        <f t="shared" si="62"/>
        <v>16.852010265183917</v>
      </c>
      <c r="Z396" s="625">
        <f t="shared" si="63"/>
        <v>0</v>
      </c>
      <c r="AA396" s="625">
        <f t="shared" si="64"/>
        <v>10.949529512403764</v>
      </c>
      <c r="AB396" s="625">
        <f t="shared" si="65"/>
        <v>13.259195893926432</v>
      </c>
      <c r="AC396" s="625">
        <f t="shared" si="66"/>
        <v>8.8109495295124027</v>
      </c>
      <c r="AD396" s="625">
        <f t="shared" si="67"/>
        <v>0</v>
      </c>
      <c r="AE396" s="625">
        <f t="shared" si="68"/>
        <v>6.6723695466210433</v>
      </c>
      <c r="AF396" s="625">
        <f t="shared" si="69"/>
        <v>14.20017108639863</v>
      </c>
      <c r="AG396" s="625">
        <f t="shared" si="70"/>
        <v>29.255774165953806</v>
      </c>
    </row>
    <row r="397" spans="1:33" hidden="1">
      <c r="A397" s="613">
        <v>26168</v>
      </c>
      <c r="B397" s="613" t="s">
        <v>2155</v>
      </c>
      <c r="E397" s="616" t="s">
        <v>2254</v>
      </c>
      <c r="F397" s="616">
        <v>1</v>
      </c>
      <c r="G397" s="616" t="s">
        <v>2252</v>
      </c>
      <c r="H397" s="616">
        <v>1</v>
      </c>
      <c r="I397" s="616" t="s">
        <v>2176</v>
      </c>
      <c r="J397" s="616" t="s">
        <v>2188</v>
      </c>
      <c r="K397" s="616">
        <v>3</v>
      </c>
      <c r="L397" s="616" t="s">
        <v>2230</v>
      </c>
      <c r="M397" s="617" t="s">
        <v>2190</v>
      </c>
      <c r="N397" s="618">
        <v>1824</v>
      </c>
      <c r="O397" s="618">
        <v>38</v>
      </c>
      <c r="P397" s="618">
        <v>867</v>
      </c>
      <c r="Q397" s="618">
        <v>898</v>
      </c>
      <c r="R397" s="621" t="s">
        <v>2260</v>
      </c>
      <c r="S397" s="621" t="s">
        <v>2260</v>
      </c>
      <c r="T397" s="621" t="s">
        <v>2260</v>
      </c>
      <c r="U397" s="621" t="s">
        <v>2260</v>
      </c>
      <c r="V397" s="621" t="s">
        <v>2260</v>
      </c>
      <c r="W397" s="618">
        <v>22</v>
      </c>
      <c r="X397" s="625">
        <f t="shared" si="61"/>
        <v>100</v>
      </c>
      <c r="Y397" s="625">
        <f t="shared" si="62"/>
        <v>2.083333333333333</v>
      </c>
      <c r="Z397" s="625">
        <f t="shared" si="63"/>
        <v>47.53289473684211</v>
      </c>
      <c r="AA397" s="625">
        <f t="shared" si="64"/>
        <v>49.232456140350877</v>
      </c>
      <c r="AB397" s="625">
        <f t="shared" si="65"/>
        <v>0</v>
      </c>
      <c r="AC397" s="625">
        <f t="shared" si="66"/>
        <v>0</v>
      </c>
      <c r="AD397" s="625">
        <f t="shared" si="67"/>
        <v>0</v>
      </c>
      <c r="AE397" s="625">
        <f t="shared" si="68"/>
        <v>0</v>
      </c>
      <c r="AF397" s="625">
        <f t="shared" si="69"/>
        <v>0</v>
      </c>
      <c r="AG397" s="625">
        <f t="shared" si="70"/>
        <v>1.2061403508771928</v>
      </c>
    </row>
    <row r="398" spans="1:33" hidden="1">
      <c r="A398" s="613">
        <v>26169</v>
      </c>
      <c r="B398" s="613" t="s">
        <v>2155</v>
      </c>
      <c r="E398" s="616" t="s">
        <v>2254</v>
      </c>
      <c r="F398" s="616">
        <v>1</v>
      </c>
      <c r="G398" s="616" t="s">
        <v>2252</v>
      </c>
      <c r="H398" s="616">
        <v>1</v>
      </c>
      <c r="I398" s="616" t="s">
        <v>2176</v>
      </c>
      <c r="J398" s="616" t="s">
        <v>2188</v>
      </c>
      <c r="K398" s="616">
        <v>3</v>
      </c>
      <c r="L398" s="616" t="s">
        <v>2231</v>
      </c>
      <c r="M398" s="617" t="s">
        <v>2190</v>
      </c>
      <c r="N398" s="618">
        <v>946</v>
      </c>
      <c r="O398" s="621" t="s">
        <v>2260</v>
      </c>
      <c r="P398" s="621" t="s">
        <v>2260</v>
      </c>
      <c r="Q398" s="618">
        <v>24</v>
      </c>
      <c r="R398" s="618">
        <v>405</v>
      </c>
      <c r="S398" s="618">
        <v>25</v>
      </c>
      <c r="T398" s="621" t="s">
        <v>2260</v>
      </c>
      <c r="U398" s="618">
        <v>101</v>
      </c>
      <c r="V398" s="618">
        <v>193</v>
      </c>
      <c r="W398" s="618">
        <v>199</v>
      </c>
      <c r="X398" s="625">
        <f t="shared" si="61"/>
        <v>100</v>
      </c>
      <c r="Y398" s="625">
        <f t="shared" si="62"/>
        <v>0</v>
      </c>
      <c r="Z398" s="625">
        <f t="shared" si="63"/>
        <v>0</v>
      </c>
      <c r="AA398" s="625">
        <f t="shared" si="64"/>
        <v>2.536997885835095</v>
      </c>
      <c r="AB398" s="625">
        <f t="shared" si="65"/>
        <v>42.811839323467233</v>
      </c>
      <c r="AC398" s="625">
        <f t="shared" si="66"/>
        <v>2.6427061310782243</v>
      </c>
      <c r="AD398" s="625">
        <f t="shared" si="67"/>
        <v>0</v>
      </c>
      <c r="AE398" s="625">
        <f t="shared" si="68"/>
        <v>10.676532769556026</v>
      </c>
      <c r="AF398" s="625">
        <f t="shared" si="69"/>
        <v>20.401691331923892</v>
      </c>
      <c r="AG398" s="625">
        <f t="shared" si="70"/>
        <v>21.035940803382662</v>
      </c>
    </row>
    <row r="399" spans="1:33" hidden="1">
      <c r="A399" s="613">
        <v>26170</v>
      </c>
      <c r="B399" s="613" t="s">
        <v>2155</v>
      </c>
      <c r="E399" s="616" t="s">
        <v>2254</v>
      </c>
      <c r="F399" s="616">
        <v>1</v>
      </c>
      <c r="G399" s="616" t="s">
        <v>2252</v>
      </c>
      <c r="H399" s="616">
        <v>1</v>
      </c>
      <c r="I399" s="616" t="s">
        <v>2176</v>
      </c>
      <c r="J399" s="616" t="s">
        <v>2188</v>
      </c>
      <c r="K399" s="616">
        <v>3</v>
      </c>
      <c r="L399" s="616" t="s">
        <v>2232</v>
      </c>
      <c r="M399" s="617" t="s">
        <v>2190</v>
      </c>
      <c r="N399" s="618">
        <v>26453</v>
      </c>
      <c r="O399" s="621" t="s">
        <v>2260</v>
      </c>
      <c r="P399" s="621" t="s">
        <v>2260</v>
      </c>
      <c r="Q399" s="618">
        <v>681</v>
      </c>
      <c r="R399" s="621" t="s">
        <v>2260</v>
      </c>
      <c r="S399" s="621" t="s">
        <v>2260</v>
      </c>
      <c r="T399" s="621" t="s">
        <v>2260</v>
      </c>
      <c r="U399" s="621" t="s">
        <v>2260</v>
      </c>
      <c r="V399" s="621" t="s">
        <v>2260</v>
      </c>
      <c r="W399" s="618">
        <v>25772</v>
      </c>
      <c r="X399" s="625">
        <f t="shared" si="61"/>
        <v>100</v>
      </c>
      <c r="Y399" s="625">
        <f t="shared" si="62"/>
        <v>0</v>
      </c>
      <c r="Z399" s="625">
        <f t="shared" si="63"/>
        <v>0</v>
      </c>
      <c r="AA399" s="625">
        <f t="shared" si="64"/>
        <v>2.5743771972933125</v>
      </c>
      <c r="AB399" s="625">
        <f t="shared" si="65"/>
        <v>0</v>
      </c>
      <c r="AC399" s="625">
        <f t="shared" si="66"/>
        <v>0</v>
      </c>
      <c r="AD399" s="625">
        <f t="shared" si="67"/>
        <v>0</v>
      </c>
      <c r="AE399" s="625">
        <f t="shared" si="68"/>
        <v>0</v>
      </c>
      <c r="AF399" s="625">
        <f t="shared" si="69"/>
        <v>0</v>
      </c>
      <c r="AG399" s="625">
        <f t="shared" si="70"/>
        <v>97.425622802706684</v>
      </c>
    </row>
    <row r="400" spans="1:33" hidden="1">
      <c r="A400" s="613">
        <v>26171</v>
      </c>
      <c r="B400" s="613" t="s">
        <v>2155</v>
      </c>
      <c r="E400" s="616" t="s">
        <v>2254</v>
      </c>
      <c r="F400" s="616">
        <v>1</v>
      </c>
      <c r="G400" s="616" t="s">
        <v>2252</v>
      </c>
      <c r="H400" s="616">
        <v>1</v>
      </c>
      <c r="I400" s="616" t="s">
        <v>2176</v>
      </c>
      <c r="J400" s="616" t="s">
        <v>2188</v>
      </c>
      <c r="K400" s="616">
        <v>2</v>
      </c>
      <c r="L400" s="616" t="s">
        <v>2233</v>
      </c>
      <c r="M400" s="617" t="s">
        <v>2190</v>
      </c>
      <c r="N400" s="618">
        <v>23027</v>
      </c>
      <c r="O400" s="618">
        <v>12</v>
      </c>
      <c r="P400" s="621" t="s">
        <v>2260</v>
      </c>
      <c r="Q400" s="618">
        <v>1660</v>
      </c>
      <c r="R400" s="618">
        <v>11</v>
      </c>
      <c r="S400" s="618">
        <v>18</v>
      </c>
      <c r="T400" s="618">
        <v>60</v>
      </c>
      <c r="U400" s="618">
        <v>58</v>
      </c>
      <c r="V400" s="618">
        <v>69</v>
      </c>
      <c r="W400" s="618">
        <v>13495</v>
      </c>
      <c r="X400" s="625">
        <f t="shared" si="61"/>
        <v>100</v>
      </c>
      <c r="Y400" s="625">
        <f t="shared" si="62"/>
        <v>5.2112737221522556E-2</v>
      </c>
      <c r="Z400" s="625">
        <f t="shared" si="63"/>
        <v>0</v>
      </c>
      <c r="AA400" s="625">
        <f t="shared" si="64"/>
        <v>7.2089286489772881</v>
      </c>
      <c r="AB400" s="625">
        <f t="shared" si="65"/>
        <v>4.7770009119729014E-2</v>
      </c>
      <c r="AC400" s="625">
        <f t="shared" si="66"/>
        <v>7.8169105832283842E-2</v>
      </c>
      <c r="AD400" s="625">
        <f t="shared" si="67"/>
        <v>0.26056368610761282</v>
      </c>
      <c r="AE400" s="625">
        <f t="shared" si="68"/>
        <v>0.2518782299040257</v>
      </c>
      <c r="AF400" s="625">
        <f t="shared" si="69"/>
        <v>0.2996482390237547</v>
      </c>
      <c r="AG400" s="625">
        <f t="shared" si="70"/>
        <v>58.605115733703919</v>
      </c>
    </row>
    <row r="401" spans="1:33" hidden="1">
      <c r="A401" s="613">
        <v>26172</v>
      </c>
      <c r="B401" s="613" t="s">
        <v>2155</v>
      </c>
      <c r="E401" s="616" t="s">
        <v>2254</v>
      </c>
      <c r="F401" s="616">
        <v>1</v>
      </c>
      <c r="G401" s="616" t="s">
        <v>2252</v>
      </c>
      <c r="H401" s="616">
        <v>1</v>
      </c>
      <c r="I401" s="616" t="s">
        <v>2176</v>
      </c>
      <c r="J401" s="616" t="s">
        <v>2188</v>
      </c>
      <c r="K401" s="616">
        <v>3</v>
      </c>
      <c r="L401" s="616" t="s">
        <v>2234</v>
      </c>
      <c r="M401" s="617" t="s">
        <v>2190</v>
      </c>
      <c r="N401" s="618">
        <v>5897</v>
      </c>
      <c r="O401" s="621" t="s">
        <v>2260</v>
      </c>
      <c r="P401" s="621" t="s">
        <v>2260</v>
      </c>
      <c r="Q401" s="618">
        <v>61</v>
      </c>
      <c r="R401" s="621" t="s">
        <v>2260</v>
      </c>
      <c r="S401" s="621" t="s">
        <v>2260</v>
      </c>
      <c r="T401" s="621" t="s">
        <v>2260</v>
      </c>
      <c r="U401" s="621" t="s">
        <v>2260</v>
      </c>
      <c r="V401" s="618">
        <v>33</v>
      </c>
      <c r="W401" s="618">
        <v>5709</v>
      </c>
      <c r="X401" s="625">
        <f t="shared" si="61"/>
        <v>100</v>
      </c>
      <c r="Y401" s="625">
        <f t="shared" si="62"/>
        <v>0</v>
      </c>
      <c r="Z401" s="625">
        <f t="shared" si="63"/>
        <v>0</v>
      </c>
      <c r="AA401" s="625">
        <f t="shared" si="64"/>
        <v>1.0344242835340003</v>
      </c>
      <c r="AB401" s="625">
        <f t="shared" si="65"/>
        <v>0</v>
      </c>
      <c r="AC401" s="625">
        <f t="shared" si="66"/>
        <v>0</v>
      </c>
      <c r="AD401" s="625">
        <f t="shared" si="67"/>
        <v>0</v>
      </c>
      <c r="AE401" s="625">
        <f t="shared" si="68"/>
        <v>0</v>
      </c>
      <c r="AF401" s="625">
        <f t="shared" si="69"/>
        <v>0.55960657961675431</v>
      </c>
      <c r="AG401" s="625">
        <f t="shared" si="70"/>
        <v>96.811938273698502</v>
      </c>
    </row>
    <row r="402" spans="1:33" hidden="1">
      <c r="A402" s="613">
        <v>26173</v>
      </c>
      <c r="B402" s="613" t="s">
        <v>2155</v>
      </c>
      <c r="E402" s="616" t="s">
        <v>2254</v>
      </c>
      <c r="F402" s="616">
        <v>1</v>
      </c>
      <c r="G402" s="616" t="s">
        <v>2252</v>
      </c>
      <c r="H402" s="616">
        <v>1</v>
      </c>
      <c r="I402" s="616" t="s">
        <v>2176</v>
      </c>
      <c r="J402" s="616" t="s">
        <v>2188</v>
      </c>
      <c r="K402" s="616">
        <v>3</v>
      </c>
      <c r="L402" s="616" t="s">
        <v>2235</v>
      </c>
      <c r="M402" s="617" t="s">
        <v>2190</v>
      </c>
      <c r="N402" s="618">
        <v>5137</v>
      </c>
      <c r="O402" s="621" t="s">
        <v>2260</v>
      </c>
      <c r="P402" s="621" t="s">
        <v>2260</v>
      </c>
      <c r="Q402" s="618">
        <v>1536</v>
      </c>
      <c r="R402" s="621" t="s">
        <v>2260</v>
      </c>
      <c r="S402" s="621" t="s">
        <v>2260</v>
      </c>
      <c r="T402" s="621" t="s">
        <v>2260</v>
      </c>
      <c r="U402" s="621" t="s">
        <v>2260</v>
      </c>
      <c r="V402" s="618">
        <v>27</v>
      </c>
      <c r="W402" s="618">
        <v>2182</v>
      </c>
      <c r="X402" s="625">
        <f t="shared" si="61"/>
        <v>100</v>
      </c>
      <c r="Y402" s="625">
        <f t="shared" si="62"/>
        <v>0</v>
      </c>
      <c r="Z402" s="625">
        <f t="shared" si="63"/>
        <v>0</v>
      </c>
      <c r="AA402" s="625">
        <f t="shared" si="64"/>
        <v>29.90072026474596</v>
      </c>
      <c r="AB402" s="625">
        <f t="shared" si="65"/>
        <v>0</v>
      </c>
      <c r="AC402" s="625">
        <f t="shared" si="66"/>
        <v>0</v>
      </c>
      <c r="AD402" s="625">
        <f t="shared" si="67"/>
        <v>0</v>
      </c>
      <c r="AE402" s="625">
        <f t="shared" si="68"/>
        <v>0</v>
      </c>
      <c r="AF402" s="625">
        <f t="shared" si="69"/>
        <v>0.52559859840373757</v>
      </c>
      <c r="AG402" s="625">
        <f t="shared" si="70"/>
        <v>42.476153396924275</v>
      </c>
    </row>
    <row r="403" spans="1:33" hidden="1">
      <c r="A403" s="613">
        <v>26174</v>
      </c>
      <c r="B403" s="613" t="s">
        <v>2155</v>
      </c>
      <c r="E403" s="616" t="s">
        <v>2254</v>
      </c>
      <c r="F403" s="616">
        <v>1</v>
      </c>
      <c r="G403" s="616" t="s">
        <v>2252</v>
      </c>
      <c r="H403" s="616">
        <v>1</v>
      </c>
      <c r="I403" s="616" t="s">
        <v>2176</v>
      </c>
      <c r="J403" s="616" t="s">
        <v>2188</v>
      </c>
      <c r="K403" s="616">
        <v>3</v>
      </c>
      <c r="L403" s="616" t="s">
        <v>2236</v>
      </c>
      <c r="M403" s="617" t="s">
        <v>2190</v>
      </c>
      <c r="N403" s="618">
        <v>11993</v>
      </c>
      <c r="O403" s="618">
        <v>12</v>
      </c>
      <c r="P403" s="621" t="s">
        <v>2260</v>
      </c>
      <c r="Q403" s="618">
        <v>64</v>
      </c>
      <c r="R403" s="618">
        <v>11</v>
      </c>
      <c r="S403" s="618">
        <v>18</v>
      </c>
      <c r="T403" s="618">
        <v>60</v>
      </c>
      <c r="U403" s="618">
        <v>58</v>
      </c>
      <c r="V403" s="618">
        <v>9</v>
      </c>
      <c r="W403" s="618">
        <v>5605</v>
      </c>
      <c r="X403" s="625">
        <f t="shared" si="61"/>
        <v>100</v>
      </c>
      <c r="Y403" s="625">
        <f t="shared" si="62"/>
        <v>0.10005836738097224</v>
      </c>
      <c r="Z403" s="625">
        <f t="shared" si="63"/>
        <v>0</v>
      </c>
      <c r="AA403" s="625">
        <f t="shared" si="64"/>
        <v>0.53364462603185192</v>
      </c>
      <c r="AB403" s="625">
        <f t="shared" si="65"/>
        <v>9.1720170099224549E-2</v>
      </c>
      <c r="AC403" s="625">
        <f t="shared" si="66"/>
        <v>0.15008755107145835</v>
      </c>
      <c r="AD403" s="625">
        <f t="shared" si="67"/>
        <v>0.50029183690486112</v>
      </c>
      <c r="AE403" s="625">
        <f t="shared" si="68"/>
        <v>0.48361544234136578</v>
      </c>
      <c r="AF403" s="625">
        <f t="shared" si="69"/>
        <v>7.5043775535729176E-2</v>
      </c>
      <c r="AG403" s="625">
        <f t="shared" si="70"/>
        <v>46.735595764195779</v>
      </c>
    </row>
    <row r="404" spans="1:33" hidden="1">
      <c r="A404" s="613">
        <v>26175</v>
      </c>
      <c r="B404" s="613" t="s">
        <v>2155</v>
      </c>
      <c r="E404" s="616" t="s">
        <v>2254</v>
      </c>
      <c r="F404" s="616">
        <v>1</v>
      </c>
      <c r="G404" s="616" t="s">
        <v>2252</v>
      </c>
      <c r="H404" s="616">
        <v>1</v>
      </c>
      <c r="I404" s="616" t="s">
        <v>2176</v>
      </c>
      <c r="J404" s="616" t="s">
        <v>2188</v>
      </c>
      <c r="K404" s="616">
        <v>2</v>
      </c>
      <c r="L404" s="616" t="s">
        <v>2237</v>
      </c>
      <c r="M404" s="617" t="s">
        <v>2190</v>
      </c>
      <c r="N404" s="621" t="s">
        <v>2260</v>
      </c>
      <c r="O404" s="621" t="s">
        <v>2260</v>
      </c>
      <c r="P404" s="621" t="s">
        <v>2260</v>
      </c>
      <c r="Q404" s="621" t="s">
        <v>2260</v>
      </c>
      <c r="R404" s="621" t="s">
        <v>2260</v>
      </c>
      <c r="S404" s="621" t="s">
        <v>2260</v>
      </c>
      <c r="T404" s="621" t="s">
        <v>2260</v>
      </c>
      <c r="U404" s="621" t="s">
        <v>2260</v>
      </c>
      <c r="V404" s="621" t="s">
        <v>2260</v>
      </c>
      <c r="W404" s="621" t="s">
        <v>2260</v>
      </c>
      <c r="X404" s="625" t="e">
        <f t="shared" si="61"/>
        <v>#DIV/0!</v>
      </c>
      <c r="Y404" s="625" t="e">
        <f t="shared" si="62"/>
        <v>#DIV/0!</v>
      </c>
      <c r="Z404" s="625" t="e">
        <f t="shared" si="63"/>
        <v>#DIV/0!</v>
      </c>
      <c r="AA404" s="625" t="e">
        <f t="shared" si="64"/>
        <v>#DIV/0!</v>
      </c>
      <c r="AB404" s="625" t="e">
        <f t="shared" si="65"/>
        <v>#DIV/0!</v>
      </c>
      <c r="AC404" s="625" t="e">
        <f t="shared" si="66"/>
        <v>#DIV/0!</v>
      </c>
      <c r="AD404" s="625" t="e">
        <f t="shared" si="67"/>
        <v>#DIV/0!</v>
      </c>
      <c r="AE404" s="625" t="e">
        <f t="shared" si="68"/>
        <v>#DIV/0!</v>
      </c>
      <c r="AF404" s="625" t="e">
        <f t="shared" si="69"/>
        <v>#DIV/0!</v>
      </c>
      <c r="AG404" s="625" t="e">
        <f t="shared" si="70"/>
        <v>#DIV/0!</v>
      </c>
    </row>
    <row r="405" spans="1:33" hidden="1">
      <c r="A405" s="613">
        <v>26176</v>
      </c>
      <c r="B405" s="613" t="s">
        <v>2155</v>
      </c>
      <c r="E405" s="616" t="s">
        <v>2254</v>
      </c>
      <c r="F405" s="616">
        <v>1</v>
      </c>
      <c r="G405" s="616" t="s">
        <v>2252</v>
      </c>
      <c r="H405" s="616">
        <v>1</v>
      </c>
      <c r="I405" s="616" t="s">
        <v>2176</v>
      </c>
      <c r="J405" s="616" t="s">
        <v>2188</v>
      </c>
      <c r="K405" s="616">
        <v>3</v>
      </c>
      <c r="L405" s="616" t="s">
        <v>2238</v>
      </c>
      <c r="M405" s="617" t="s">
        <v>2190</v>
      </c>
      <c r="N405" s="621" t="s">
        <v>2260</v>
      </c>
      <c r="O405" s="621" t="s">
        <v>2260</v>
      </c>
      <c r="P405" s="621" t="s">
        <v>2260</v>
      </c>
      <c r="Q405" s="621" t="s">
        <v>2260</v>
      </c>
      <c r="R405" s="621" t="s">
        <v>2260</v>
      </c>
      <c r="S405" s="621" t="s">
        <v>2260</v>
      </c>
      <c r="T405" s="621" t="s">
        <v>2260</v>
      </c>
      <c r="U405" s="621" t="s">
        <v>2260</v>
      </c>
      <c r="V405" s="621" t="s">
        <v>2260</v>
      </c>
      <c r="W405" s="621" t="s">
        <v>2260</v>
      </c>
      <c r="X405" s="625" t="e">
        <f t="shared" si="61"/>
        <v>#DIV/0!</v>
      </c>
      <c r="Y405" s="625" t="e">
        <f t="shared" si="62"/>
        <v>#DIV/0!</v>
      </c>
      <c r="Z405" s="625" t="e">
        <f t="shared" si="63"/>
        <v>#DIV/0!</v>
      </c>
      <c r="AA405" s="625" t="e">
        <f t="shared" si="64"/>
        <v>#DIV/0!</v>
      </c>
      <c r="AB405" s="625" t="e">
        <f t="shared" si="65"/>
        <v>#DIV/0!</v>
      </c>
      <c r="AC405" s="625" t="e">
        <f t="shared" si="66"/>
        <v>#DIV/0!</v>
      </c>
      <c r="AD405" s="625" t="e">
        <f t="shared" si="67"/>
        <v>#DIV/0!</v>
      </c>
      <c r="AE405" s="625" t="e">
        <f t="shared" si="68"/>
        <v>#DIV/0!</v>
      </c>
      <c r="AF405" s="625" t="e">
        <f t="shared" si="69"/>
        <v>#DIV/0!</v>
      </c>
      <c r="AG405" s="625" t="e">
        <f t="shared" si="70"/>
        <v>#DIV/0!</v>
      </c>
    </row>
    <row r="406" spans="1:33" hidden="1">
      <c r="A406" s="613">
        <v>26177</v>
      </c>
      <c r="B406" s="613" t="s">
        <v>2155</v>
      </c>
      <c r="E406" s="616" t="s">
        <v>2254</v>
      </c>
      <c r="F406" s="616">
        <v>1</v>
      </c>
      <c r="G406" s="616" t="s">
        <v>2252</v>
      </c>
      <c r="H406" s="616">
        <v>1</v>
      </c>
      <c r="I406" s="616" t="s">
        <v>2176</v>
      </c>
      <c r="J406" s="616" t="s">
        <v>2188</v>
      </c>
      <c r="K406" s="616">
        <v>3</v>
      </c>
      <c r="L406" s="616" t="s">
        <v>2239</v>
      </c>
      <c r="M406" s="617" t="s">
        <v>2190</v>
      </c>
      <c r="N406" s="621" t="s">
        <v>2260</v>
      </c>
      <c r="O406" s="621" t="s">
        <v>2260</v>
      </c>
      <c r="P406" s="621" t="s">
        <v>2260</v>
      </c>
      <c r="Q406" s="621" t="s">
        <v>2260</v>
      </c>
      <c r="R406" s="621" t="s">
        <v>2260</v>
      </c>
      <c r="S406" s="621" t="s">
        <v>2260</v>
      </c>
      <c r="T406" s="621" t="s">
        <v>2260</v>
      </c>
      <c r="U406" s="621" t="s">
        <v>2260</v>
      </c>
      <c r="V406" s="621" t="s">
        <v>2260</v>
      </c>
      <c r="W406" s="621" t="s">
        <v>2260</v>
      </c>
      <c r="X406" s="625" t="e">
        <f t="shared" si="61"/>
        <v>#DIV/0!</v>
      </c>
      <c r="Y406" s="625" t="e">
        <f t="shared" si="62"/>
        <v>#DIV/0!</v>
      </c>
      <c r="Z406" s="625" t="e">
        <f t="shared" si="63"/>
        <v>#DIV/0!</v>
      </c>
      <c r="AA406" s="625" t="e">
        <f t="shared" si="64"/>
        <v>#DIV/0!</v>
      </c>
      <c r="AB406" s="625" t="e">
        <f t="shared" si="65"/>
        <v>#DIV/0!</v>
      </c>
      <c r="AC406" s="625" t="e">
        <f t="shared" si="66"/>
        <v>#DIV/0!</v>
      </c>
      <c r="AD406" s="625" t="e">
        <f t="shared" si="67"/>
        <v>#DIV/0!</v>
      </c>
      <c r="AE406" s="625" t="e">
        <f t="shared" si="68"/>
        <v>#DIV/0!</v>
      </c>
      <c r="AF406" s="625" t="e">
        <f t="shared" si="69"/>
        <v>#DIV/0!</v>
      </c>
      <c r="AG406" s="625" t="e">
        <f t="shared" si="70"/>
        <v>#DIV/0!</v>
      </c>
    </row>
    <row r="407" spans="1:33" hidden="1">
      <c r="A407" s="613">
        <v>26178</v>
      </c>
      <c r="B407" s="613" t="s">
        <v>2155</v>
      </c>
      <c r="E407" s="616" t="s">
        <v>2254</v>
      </c>
      <c r="F407" s="616">
        <v>1</v>
      </c>
      <c r="G407" s="616" t="s">
        <v>2252</v>
      </c>
      <c r="H407" s="616">
        <v>1</v>
      </c>
      <c r="I407" s="616" t="s">
        <v>2176</v>
      </c>
      <c r="J407" s="616" t="s">
        <v>2188</v>
      </c>
      <c r="K407" s="616">
        <v>3</v>
      </c>
      <c r="L407" s="616" t="s">
        <v>2240</v>
      </c>
      <c r="M407" s="617" t="s">
        <v>2190</v>
      </c>
      <c r="N407" s="621" t="s">
        <v>2260</v>
      </c>
      <c r="O407" s="621" t="s">
        <v>2260</v>
      </c>
      <c r="P407" s="621" t="s">
        <v>2260</v>
      </c>
      <c r="Q407" s="621" t="s">
        <v>2260</v>
      </c>
      <c r="R407" s="621" t="s">
        <v>2260</v>
      </c>
      <c r="S407" s="621" t="s">
        <v>2260</v>
      </c>
      <c r="T407" s="621" t="s">
        <v>2260</v>
      </c>
      <c r="U407" s="621" t="s">
        <v>2260</v>
      </c>
      <c r="V407" s="621" t="s">
        <v>2260</v>
      </c>
      <c r="W407" s="621" t="s">
        <v>2260</v>
      </c>
      <c r="X407" s="625" t="e">
        <f t="shared" si="61"/>
        <v>#DIV/0!</v>
      </c>
      <c r="Y407" s="625" t="e">
        <f t="shared" si="62"/>
        <v>#DIV/0!</v>
      </c>
      <c r="Z407" s="625" t="e">
        <f t="shared" si="63"/>
        <v>#DIV/0!</v>
      </c>
      <c r="AA407" s="625" t="e">
        <f t="shared" si="64"/>
        <v>#DIV/0!</v>
      </c>
      <c r="AB407" s="625" t="e">
        <f t="shared" si="65"/>
        <v>#DIV/0!</v>
      </c>
      <c r="AC407" s="625" t="e">
        <f t="shared" si="66"/>
        <v>#DIV/0!</v>
      </c>
      <c r="AD407" s="625" t="e">
        <f t="shared" si="67"/>
        <v>#DIV/0!</v>
      </c>
      <c r="AE407" s="625" t="e">
        <f t="shared" si="68"/>
        <v>#DIV/0!</v>
      </c>
      <c r="AF407" s="625" t="e">
        <f t="shared" si="69"/>
        <v>#DIV/0!</v>
      </c>
      <c r="AG407" s="625" t="e">
        <f t="shared" si="70"/>
        <v>#DIV/0!</v>
      </c>
    </row>
    <row r="408" spans="1:33" hidden="1">
      <c r="A408" s="613">
        <v>26179</v>
      </c>
      <c r="B408" s="613" t="s">
        <v>2155</v>
      </c>
      <c r="E408" s="616" t="s">
        <v>2254</v>
      </c>
      <c r="F408" s="616">
        <v>1</v>
      </c>
      <c r="G408" s="616" t="s">
        <v>2252</v>
      </c>
      <c r="H408" s="616">
        <v>1</v>
      </c>
      <c r="I408" s="616" t="s">
        <v>2176</v>
      </c>
      <c r="J408" s="616" t="s">
        <v>2188</v>
      </c>
      <c r="K408" s="616">
        <v>2</v>
      </c>
      <c r="L408" s="616" t="s">
        <v>2241</v>
      </c>
      <c r="M408" s="617" t="s">
        <v>2190</v>
      </c>
      <c r="N408" s="618">
        <v>12350</v>
      </c>
      <c r="O408" s="618">
        <v>385</v>
      </c>
      <c r="P408" s="618">
        <v>118</v>
      </c>
      <c r="Q408" s="618">
        <v>1564</v>
      </c>
      <c r="R408" s="618">
        <v>696</v>
      </c>
      <c r="S408" s="618">
        <v>253</v>
      </c>
      <c r="T408" s="618">
        <v>44</v>
      </c>
      <c r="U408" s="618">
        <v>324</v>
      </c>
      <c r="V408" s="618">
        <v>502</v>
      </c>
      <c r="W408" s="618">
        <v>3781</v>
      </c>
      <c r="X408" s="625">
        <f t="shared" si="61"/>
        <v>100</v>
      </c>
      <c r="Y408" s="625">
        <f t="shared" si="62"/>
        <v>3.1174089068825914</v>
      </c>
      <c r="Z408" s="625">
        <f t="shared" si="63"/>
        <v>0.95546558704453444</v>
      </c>
      <c r="AA408" s="625">
        <f t="shared" si="64"/>
        <v>12.663967611336032</v>
      </c>
      <c r="AB408" s="625">
        <f t="shared" si="65"/>
        <v>5.6356275303643724</v>
      </c>
      <c r="AC408" s="625">
        <f t="shared" si="66"/>
        <v>2.048582995951417</v>
      </c>
      <c r="AD408" s="625">
        <f t="shared" si="67"/>
        <v>0.35627530364372467</v>
      </c>
      <c r="AE408" s="625">
        <f t="shared" si="68"/>
        <v>2.6234817813765181</v>
      </c>
      <c r="AF408" s="625">
        <f t="shared" si="69"/>
        <v>4.0647773279352224</v>
      </c>
      <c r="AG408" s="625">
        <f t="shared" si="70"/>
        <v>30.615384615384617</v>
      </c>
    </row>
    <row r="409" spans="1:33" hidden="1">
      <c r="A409" s="613">
        <v>26180</v>
      </c>
      <c r="B409" s="613" t="s">
        <v>2155</v>
      </c>
      <c r="E409" s="616" t="s">
        <v>2254</v>
      </c>
      <c r="F409" s="616">
        <v>1</v>
      </c>
      <c r="G409" s="616" t="s">
        <v>2252</v>
      </c>
      <c r="H409" s="616">
        <v>1</v>
      </c>
      <c r="I409" s="616" t="s">
        <v>2176</v>
      </c>
      <c r="J409" s="616" t="s">
        <v>2188</v>
      </c>
      <c r="K409" s="616">
        <v>3</v>
      </c>
      <c r="L409" s="616" t="s">
        <v>2242</v>
      </c>
      <c r="M409" s="617" t="s">
        <v>2190</v>
      </c>
      <c r="N409" s="621" t="s">
        <v>2260</v>
      </c>
      <c r="O409" s="621" t="s">
        <v>2260</v>
      </c>
      <c r="P409" s="621" t="s">
        <v>2260</v>
      </c>
      <c r="Q409" s="621" t="s">
        <v>2260</v>
      </c>
      <c r="R409" s="621" t="s">
        <v>2260</v>
      </c>
      <c r="S409" s="621" t="s">
        <v>2260</v>
      </c>
      <c r="T409" s="621" t="s">
        <v>2260</v>
      </c>
      <c r="U409" s="621" t="s">
        <v>2260</v>
      </c>
      <c r="V409" s="621" t="s">
        <v>2260</v>
      </c>
      <c r="W409" s="621" t="s">
        <v>2260</v>
      </c>
      <c r="X409" s="625" t="e">
        <f t="shared" si="61"/>
        <v>#DIV/0!</v>
      </c>
      <c r="Y409" s="625" t="e">
        <f t="shared" si="62"/>
        <v>#DIV/0!</v>
      </c>
      <c r="Z409" s="625" t="e">
        <f t="shared" si="63"/>
        <v>#DIV/0!</v>
      </c>
      <c r="AA409" s="625" t="e">
        <f t="shared" si="64"/>
        <v>#DIV/0!</v>
      </c>
      <c r="AB409" s="625" t="e">
        <f t="shared" si="65"/>
        <v>#DIV/0!</v>
      </c>
      <c r="AC409" s="625" t="e">
        <f t="shared" si="66"/>
        <v>#DIV/0!</v>
      </c>
      <c r="AD409" s="625" t="e">
        <f t="shared" si="67"/>
        <v>#DIV/0!</v>
      </c>
      <c r="AE409" s="625" t="e">
        <f t="shared" si="68"/>
        <v>#DIV/0!</v>
      </c>
      <c r="AF409" s="625" t="e">
        <f t="shared" si="69"/>
        <v>#DIV/0!</v>
      </c>
      <c r="AG409" s="625" t="e">
        <f t="shared" si="70"/>
        <v>#DIV/0!</v>
      </c>
    </row>
    <row r="410" spans="1:33" hidden="1">
      <c r="A410" s="613">
        <v>26181</v>
      </c>
      <c r="B410" s="613" t="s">
        <v>2155</v>
      </c>
      <c r="E410" s="616" t="s">
        <v>2254</v>
      </c>
      <c r="F410" s="616">
        <v>1</v>
      </c>
      <c r="G410" s="616" t="s">
        <v>2252</v>
      </c>
      <c r="H410" s="616">
        <v>1</v>
      </c>
      <c r="I410" s="616" t="s">
        <v>2176</v>
      </c>
      <c r="J410" s="616" t="s">
        <v>2188</v>
      </c>
      <c r="K410" s="616">
        <v>3</v>
      </c>
      <c r="L410" s="616" t="s">
        <v>2243</v>
      </c>
      <c r="M410" s="617" t="s">
        <v>2190</v>
      </c>
      <c r="N410" s="618">
        <v>2349</v>
      </c>
      <c r="O410" s="618">
        <v>240</v>
      </c>
      <c r="P410" s="621" t="s">
        <v>2260</v>
      </c>
      <c r="Q410" s="618">
        <v>380</v>
      </c>
      <c r="R410" s="618">
        <v>667</v>
      </c>
      <c r="S410" s="618">
        <v>29</v>
      </c>
      <c r="T410" s="618">
        <v>44</v>
      </c>
      <c r="U410" s="618">
        <v>295</v>
      </c>
      <c r="V410" s="618">
        <v>484</v>
      </c>
      <c r="W410" s="618">
        <v>211</v>
      </c>
      <c r="X410" s="625">
        <f t="shared" si="61"/>
        <v>100</v>
      </c>
      <c r="Y410" s="625">
        <f t="shared" si="62"/>
        <v>10.217113665389528</v>
      </c>
      <c r="Z410" s="625">
        <f t="shared" si="63"/>
        <v>0</v>
      </c>
      <c r="AA410" s="625">
        <f t="shared" si="64"/>
        <v>16.177096636866754</v>
      </c>
      <c r="AB410" s="625">
        <f t="shared" si="65"/>
        <v>28.39506172839506</v>
      </c>
      <c r="AC410" s="625">
        <f t="shared" si="66"/>
        <v>1.2345679012345678</v>
      </c>
      <c r="AD410" s="625">
        <f t="shared" si="67"/>
        <v>1.8731375053214132</v>
      </c>
      <c r="AE410" s="625">
        <f t="shared" si="68"/>
        <v>12.558535547041295</v>
      </c>
      <c r="AF410" s="625">
        <f t="shared" si="69"/>
        <v>20.604512558535546</v>
      </c>
      <c r="AG410" s="625">
        <f t="shared" si="70"/>
        <v>8.9825457641549598</v>
      </c>
    </row>
    <row r="411" spans="1:33" hidden="1">
      <c r="A411" s="613">
        <v>26182</v>
      </c>
      <c r="B411" s="613" t="s">
        <v>2155</v>
      </c>
      <c r="E411" s="616" t="s">
        <v>2254</v>
      </c>
      <c r="F411" s="616">
        <v>1</v>
      </c>
      <c r="G411" s="616" t="s">
        <v>2252</v>
      </c>
      <c r="H411" s="616">
        <v>1</v>
      </c>
      <c r="I411" s="616" t="s">
        <v>2176</v>
      </c>
      <c r="J411" s="616" t="s">
        <v>2188</v>
      </c>
      <c r="K411" s="616">
        <v>3</v>
      </c>
      <c r="L411" s="616" t="s">
        <v>2244</v>
      </c>
      <c r="M411" s="617" t="s">
        <v>2190</v>
      </c>
      <c r="N411" s="618">
        <v>3613</v>
      </c>
      <c r="O411" s="621" t="s">
        <v>2260</v>
      </c>
      <c r="P411" s="618">
        <v>118</v>
      </c>
      <c r="Q411" s="618">
        <v>1184</v>
      </c>
      <c r="R411" s="618">
        <v>29</v>
      </c>
      <c r="S411" s="618">
        <v>167</v>
      </c>
      <c r="T411" s="621" t="s">
        <v>2260</v>
      </c>
      <c r="U411" s="618">
        <v>29</v>
      </c>
      <c r="V411" s="618">
        <v>18</v>
      </c>
      <c r="W411" s="618">
        <v>387</v>
      </c>
      <c r="X411" s="625">
        <f t="shared" si="61"/>
        <v>100</v>
      </c>
      <c r="Y411" s="625">
        <f t="shared" si="62"/>
        <v>0</v>
      </c>
      <c r="Z411" s="625">
        <f t="shared" si="63"/>
        <v>3.2659839468585665</v>
      </c>
      <c r="AA411" s="625">
        <f t="shared" si="64"/>
        <v>32.770550788818156</v>
      </c>
      <c r="AB411" s="625">
        <f t="shared" si="65"/>
        <v>0.80265707168557987</v>
      </c>
      <c r="AC411" s="625">
        <f t="shared" si="66"/>
        <v>4.6221976197066157</v>
      </c>
      <c r="AD411" s="625">
        <f t="shared" si="67"/>
        <v>0</v>
      </c>
      <c r="AE411" s="625">
        <f t="shared" si="68"/>
        <v>0.80265707168557987</v>
      </c>
      <c r="AF411" s="625">
        <f t="shared" si="69"/>
        <v>0.49820094104622198</v>
      </c>
      <c r="AG411" s="625">
        <f t="shared" si="70"/>
        <v>10.711320232493772</v>
      </c>
    </row>
    <row r="412" spans="1:33" hidden="1">
      <c r="A412" s="613">
        <v>26183</v>
      </c>
      <c r="B412" s="613" t="s">
        <v>2155</v>
      </c>
      <c r="E412" s="616" t="s">
        <v>2254</v>
      </c>
      <c r="F412" s="616">
        <v>1</v>
      </c>
      <c r="G412" s="616" t="s">
        <v>2252</v>
      </c>
      <c r="H412" s="616">
        <v>1</v>
      </c>
      <c r="I412" s="616" t="s">
        <v>2176</v>
      </c>
      <c r="J412" s="616" t="s">
        <v>2188</v>
      </c>
      <c r="K412" s="616">
        <v>3</v>
      </c>
      <c r="L412" s="616" t="s">
        <v>2245</v>
      </c>
      <c r="M412" s="617" t="s">
        <v>2190</v>
      </c>
      <c r="N412" s="618">
        <v>6389</v>
      </c>
      <c r="O412" s="618">
        <v>145</v>
      </c>
      <c r="P412" s="621" t="s">
        <v>2260</v>
      </c>
      <c r="Q412" s="621" t="s">
        <v>2260</v>
      </c>
      <c r="R412" s="621" t="s">
        <v>2260</v>
      </c>
      <c r="S412" s="618">
        <v>58</v>
      </c>
      <c r="T412" s="621" t="s">
        <v>2260</v>
      </c>
      <c r="U412" s="621" t="s">
        <v>2260</v>
      </c>
      <c r="V412" s="621" t="s">
        <v>2260</v>
      </c>
      <c r="W412" s="618">
        <v>3184</v>
      </c>
      <c r="X412" s="625">
        <f t="shared" si="61"/>
        <v>100</v>
      </c>
      <c r="Y412" s="625">
        <f t="shared" si="62"/>
        <v>2.2695257473783066</v>
      </c>
      <c r="Z412" s="625">
        <f t="shared" si="63"/>
        <v>0</v>
      </c>
      <c r="AA412" s="625">
        <f t="shared" si="64"/>
        <v>0</v>
      </c>
      <c r="AB412" s="625">
        <f t="shared" si="65"/>
        <v>0</v>
      </c>
      <c r="AC412" s="625">
        <f t="shared" si="66"/>
        <v>0.90781029895132259</v>
      </c>
      <c r="AD412" s="625">
        <f t="shared" si="67"/>
        <v>0</v>
      </c>
      <c r="AE412" s="625">
        <f t="shared" si="68"/>
        <v>0</v>
      </c>
      <c r="AF412" s="625">
        <f t="shared" si="69"/>
        <v>0</v>
      </c>
      <c r="AG412" s="625">
        <f t="shared" si="70"/>
        <v>49.8356550320864</v>
      </c>
    </row>
    <row r="413" spans="1:33" hidden="1">
      <c r="A413" s="613">
        <v>26184</v>
      </c>
      <c r="B413" s="613" t="s">
        <v>2155</v>
      </c>
      <c r="E413" s="616" t="s">
        <v>2254</v>
      </c>
      <c r="F413" s="616">
        <v>1</v>
      </c>
      <c r="G413" s="616" t="s">
        <v>2252</v>
      </c>
      <c r="H413" s="616">
        <v>1</v>
      </c>
      <c r="I413" s="616" t="s">
        <v>2176</v>
      </c>
      <c r="J413" s="616" t="s">
        <v>2188</v>
      </c>
      <c r="K413" s="616">
        <v>2</v>
      </c>
      <c r="L413" s="616" t="s">
        <v>2246</v>
      </c>
      <c r="M413" s="617" t="s">
        <v>2190</v>
      </c>
      <c r="N413" s="618">
        <v>19002</v>
      </c>
      <c r="O413" s="618">
        <v>126</v>
      </c>
      <c r="P413" s="618">
        <v>392</v>
      </c>
      <c r="Q413" s="618">
        <v>1474</v>
      </c>
      <c r="R413" s="618">
        <v>1102</v>
      </c>
      <c r="S413" s="618">
        <v>388</v>
      </c>
      <c r="T413" s="621" t="s">
        <v>2260</v>
      </c>
      <c r="U413" s="618">
        <v>255</v>
      </c>
      <c r="V413" s="618">
        <v>262</v>
      </c>
      <c r="W413" s="618">
        <v>3990</v>
      </c>
      <c r="X413" s="625">
        <f t="shared" si="61"/>
        <v>100</v>
      </c>
      <c r="Y413" s="625">
        <f t="shared" si="62"/>
        <v>0.66308809598989571</v>
      </c>
      <c r="Z413" s="625">
        <f t="shared" si="63"/>
        <v>2.0629407430796758</v>
      </c>
      <c r="AA413" s="625">
        <f t="shared" si="64"/>
        <v>7.7570782022944957</v>
      </c>
      <c r="AB413" s="625">
        <f t="shared" si="65"/>
        <v>5.7993895379433749</v>
      </c>
      <c r="AC413" s="625">
        <f t="shared" si="66"/>
        <v>2.0418903273339648</v>
      </c>
      <c r="AD413" s="625">
        <f t="shared" si="67"/>
        <v>0</v>
      </c>
      <c r="AE413" s="625">
        <f t="shared" si="68"/>
        <v>1.3419640037890748</v>
      </c>
      <c r="AF413" s="625">
        <f t="shared" si="69"/>
        <v>1.3788022313440691</v>
      </c>
      <c r="AG413" s="625">
        <f t="shared" si="70"/>
        <v>20.997789706346701</v>
      </c>
    </row>
    <row r="414" spans="1:33" hidden="1">
      <c r="A414" s="613">
        <v>26185</v>
      </c>
      <c r="B414" s="613" t="s">
        <v>2155</v>
      </c>
      <c r="E414" s="616" t="s">
        <v>2254</v>
      </c>
      <c r="F414" s="616">
        <v>1</v>
      </c>
      <c r="G414" s="616" t="s">
        <v>2252</v>
      </c>
      <c r="H414" s="616">
        <v>1</v>
      </c>
      <c r="I414" s="616" t="s">
        <v>2176</v>
      </c>
      <c r="J414" s="616" t="s">
        <v>2188</v>
      </c>
      <c r="K414" s="616">
        <v>3</v>
      </c>
      <c r="L414" s="616" t="s">
        <v>2247</v>
      </c>
      <c r="M414" s="617" t="s">
        <v>2190</v>
      </c>
      <c r="N414" s="618">
        <v>9704</v>
      </c>
      <c r="O414" s="618">
        <v>126</v>
      </c>
      <c r="P414" s="618">
        <v>392</v>
      </c>
      <c r="Q414" s="618">
        <v>1474</v>
      </c>
      <c r="R414" s="618">
        <v>1102</v>
      </c>
      <c r="S414" s="618">
        <v>388</v>
      </c>
      <c r="T414" s="621" t="s">
        <v>2260</v>
      </c>
      <c r="U414" s="618">
        <v>255</v>
      </c>
      <c r="V414" s="618">
        <v>262</v>
      </c>
      <c r="W414" s="618">
        <v>3990</v>
      </c>
      <c r="X414" s="625">
        <f t="shared" si="61"/>
        <v>100</v>
      </c>
      <c r="Y414" s="625">
        <f t="shared" si="62"/>
        <v>1.2984336356141797</v>
      </c>
      <c r="Z414" s="625">
        <f t="shared" si="63"/>
        <v>4.03957131079967</v>
      </c>
      <c r="AA414" s="625">
        <f t="shared" si="64"/>
        <v>15.189612530915086</v>
      </c>
      <c r="AB414" s="625">
        <f t="shared" si="65"/>
        <v>11.356141797197033</v>
      </c>
      <c r="AC414" s="625">
        <f t="shared" si="66"/>
        <v>3.9983511953833468</v>
      </c>
      <c r="AD414" s="625">
        <f t="shared" si="67"/>
        <v>0</v>
      </c>
      <c r="AE414" s="625">
        <f t="shared" si="68"/>
        <v>2.6277823577906019</v>
      </c>
      <c r="AF414" s="625">
        <f t="shared" si="69"/>
        <v>2.6999175597691676</v>
      </c>
      <c r="AG414" s="625">
        <f t="shared" si="70"/>
        <v>41.117065127782361</v>
      </c>
    </row>
    <row r="415" spans="1:33" hidden="1">
      <c r="A415" s="613">
        <v>26186</v>
      </c>
      <c r="B415" s="613" t="s">
        <v>2155</v>
      </c>
      <c r="E415" s="616" t="s">
        <v>2254</v>
      </c>
      <c r="F415" s="616">
        <v>1</v>
      </c>
      <c r="G415" s="616" t="s">
        <v>2252</v>
      </c>
      <c r="H415" s="616">
        <v>1</v>
      </c>
      <c r="I415" s="616" t="s">
        <v>2176</v>
      </c>
      <c r="J415" s="616" t="s">
        <v>2188</v>
      </c>
      <c r="K415" s="616">
        <v>3</v>
      </c>
      <c r="L415" s="616" t="s">
        <v>2248</v>
      </c>
      <c r="M415" s="617" t="s">
        <v>2190</v>
      </c>
      <c r="N415" s="621" t="s">
        <v>2260</v>
      </c>
      <c r="O415" s="621" t="s">
        <v>2260</v>
      </c>
      <c r="P415" s="621" t="s">
        <v>2260</v>
      </c>
      <c r="Q415" s="621" t="s">
        <v>2260</v>
      </c>
      <c r="R415" s="621" t="s">
        <v>2260</v>
      </c>
      <c r="S415" s="621" t="s">
        <v>2260</v>
      </c>
      <c r="T415" s="621" t="s">
        <v>2260</v>
      </c>
      <c r="U415" s="621" t="s">
        <v>2260</v>
      </c>
      <c r="V415" s="621" t="s">
        <v>2260</v>
      </c>
      <c r="W415" s="621" t="s">
        <v>2260</v>
      </c>
      <c r="X415" s="625" t="e">
        <f t="shared" si="61"/>
        <v>#DIV/0!</v>
      </c>
      <c r="Y415" s="625" t="e">
        <f t="shared" si="62"/>
        <v>#DIV/0!</v>
      </c>
      <c r="Z415" s="625" t="e">
        <f t="shared" si="63"/>
        <v>#DIV/0!</v>
      </c>
      <c r="AA415" s="625" t="e">
        <f t="shared" si="64"/>
        <v>#DIV/0!</v>
      </c>
      <c r="AB415" s="625" t="e">
        <f t="shared" si="65"/>
        <v>#DIV/0!</v>
      </c>
      <c r="AC415" s="625" t="e">
        <f t="shared" si="66"/>
        <v>#DIV/0!</v>
      </c>
      <c r="AD415" s="625" t="e">
        <f t="shared" si="67"/>
        <v>#DIV/0!</v>
      </c>
      <c r="AE415" s="625" t="e">
        <f t="shared" si="68"/>
        <v>#DIV/0!</v>
      </c>
      <c r="AF415" s="625" t="e">
        <f t="shared" si="69"/>
        <v>#DIV/0!</v>
      </c>
      <c r="AG415" s="625" t="e">
        <f t="shared" si="70"/>
        <v>#DIV/0!</v>
      </c>
    </row>
    <row r="416" spans="1:33" hidden="1">
      <c r="A416" s="613">
        <v>26187</v>
      </c>
      <c r="B416" s="613" t="s">
        <v>2155</v>
      </c>
      <c r="E416" s="616" t="s">
        <v>2254</v>
      </c>
      <c r="F416" s="616">
        <v>1</v>
      </c>
      <c r="G416" s="616" t="s">
        <v>2252</v>
      </c>
      <c r="H416" s="616">
        <v>1</v>
      </c>
      <c r="I416" s="616" t="s">
        <v>2176</v>
      </c>
      <c r="J416" s="616" t="s">
        <v>2188</v>
      </c>
      <c r="K416" s="616">
        <v>3</v>
      </c>
      <c r="L416" s="616" t="s">
        <v>2249</v>
      </c>
      <c r="M416" s="617" t="s">
        <v>2190</v>
      </c>
      <c r="N416" s="618">
        <v>9298</v>
      </c>
      <c r="O416" s="621" t="s">
        <v>2260</v>
      </c>
      <c r="P416" s="621" t="s">
        <v>2260</v>
      </c>
      <c r="Q416" s="621" t="s">
        <v>2260</v>
      </c>
      <c r="R416" s="621" t="s">
        <v>2260</v>
      </c>
      <c r="S416" s="621" t="s">
        <v>2260</v>
      </c>
      <c r="T416" s="621" t="s">
        <v>2260</v>
      </c>
      <c r="U416" s="621" t="s">
        <v>2260</v>
      </c>
      <c r="V416" s="621" t="s">
        <v>2260</v>
      </c>
      <c r="W416" s="621" t="s">
        <v>2260</v>
      </c>
      <c r="X416" s="625">
        <f t="shared" si="61"/>
        <v>100</v>
      </c>
      <c r="Y416" s="625">
        <f t="shared" si="62"/>
        <v>0</v>
      </c>
      <c r="Z416" s="625">
        <f t="shared" si="63"/>
        <v>0</v>
      </c>
      <c r="AA416" s="625">
        <f t="shared" si="64"/>
        <v>0</v>
      </c>
      <c r="AB416" s="625">
        <f t="shared" si="65"/>
        <v>0</v>
      </c>
      <c r="AC416" s="625">
        <f t="shared" si="66"/>
        <v>0</v>
      </c>
      <c r="AD416" s="625">
        <f t="shared" si="67"/>
        <v>0</v>
      </c>
      <c r="AE416" s="625">
        <f t="shared" si="68"/>
        <v>0</v>
      </c>
      <c r="AF416" s="625">
        <f t="shared" si="69"/>
        <v>0</v>
      </c>
      <c r="AG416" s="625">
        <f t="shared" si="70"/>
        <v>0</v>
      </c>
    </row>
    <row r="417" spans="1:33" hidden="1">
      <c r="A417" s="613">
        <v>26188</v>
      </c>
      <c r="B417" s="613" t="s">
        <v>2155</v>
      </c>
      <c r="E417" s="616" t="s">
        <v>2254</v>
      </c>
      <c r="F417" s="616">
        <v>1</v>
      </c>
      <c r="G417" s="616" t="s">
        <v>2252</v>
      </c>
      <c r="H417" s="616">
        <v>1</v>
      </c>
      <c r="I417" s="616" t="s">
        <v>2176</v>
      </c>
      <c r="J417" s="616" t="s">
        <v>2188</v>
      </c>
      <c r="K417" s="616">
        <v>3</v>
      </c>
      <c r="L417" s="616" t="s">
        <v>2250</v>
      </c>
      <c r="M417" s="617" t="s">
        <v>2190</v>
      </c>
      <c r="N417" s="621" t="s">
        <v>2260</v>
      </c>
      <c r="O417" s="621" t="s">
        <v>2260</v>
      </c>
      <c r="P417" s="621" t="s">
        <v>2260</v>
      </c>
      <c r="Q417" s="621" t="s">
        <v>2260</v>
      </c>
      <c r="R417" s="621" t="s">
        <v>2260</v>
      </c>
      <c r="S417" s="621" t="s">
        <v>2260</v>
      </c>
      <c r="T417" s="621" t="s">
        <v>2260</v>
      </c>
      <c r="U417" s="621" t="s">
        <v>2260</v>
      </c>
      <c r="V417" s="621" t="s">
        <v>2260</v>
      </c>
      <c r="W417" s="621" t="s">
        <v>2260</v>
      </c>
      <c r="X417" s="625" t="e">
        <f t="shared" si="61"/>
        <v>#DIV/0!</v>
      </c>
      <c r="Y417" s="625" t="e">
        <f t="shared" si="62"/>
        <v>#DIV/0!</v>
      </c>
      <c r="Z417" s="625" t="e">
        <f t="shared" si="63"/>
        <v>#DIV/0!</v>
      </c>
      <c r="AA417" s="625" t="e">
        <f t="shared" si="64"/>
        <v>#DIV/0!</v>
      </c>
      <c r="AB417" s="625" t="e">
        <f t="shared" si="65"/>
        <v>#DIV/0!</v>
      </c>
      <c r="AC417" s="625" t="e">
        <f t="shared" si="66"/>
        <v>#DIV/0!</v>
      </c>
      <c r="AD417" s="625" t="e">
        <f t="shared" si="67"/>
        <v>#DIV/0!</v>
      </c>
      <c r="AE417" s="625" t="e">
        <f t="shared" si="68"/>
        <v>#DIV/0!</v>
      </c>
      <c r="AF417" s="625" t="e">
        <f t="shared" si="69"/>
        <v>#DIV/0!</v>
      </c>
      <c r="AG417" s="625" t="e">
        <f t="shared" si="70"/>
        <v>#DIV/0!</v>
      </c>
    </row>
  </sheetData>
  <phoneticPr fontId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CD3CA-7048-47BF-8736-69D0D928A249}">
  <dimension ref="A1:L64"/>
  <sheetViews>
    <sheetView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F62" sqref="F62"/>
    </sheetView>
  </sheetViews>
  <sheetFormatPr defaultColWidth="9" defaultRowHeight="13"/>
  <cols>
    <col min="1" max="1" width="3.75" style="325" customWidth="1"/>
    <col min="2" max="2" width="9.25" style="325" customWidth="1"/>
    <col min="3" max="3" width="21.5" style="325" customWidth="1"/>
    <col min="4" max="5" width="12.83203125" style="325" customWidth="1"/>
    <col min="6" max="9" width="15.58203125" style="325" customWidth="1"/>
    <col min="10" max="16384" width="9" style="325"/>
  </cols>
  <sheetData>
    <row r="1" spans="1:9" ht="15.75" customHeight="1">
      <c r="A1" s="327" t="s">
        <v>591</v>
      </c>
      <c r="D1" s="325" t="s">
        <v>700</v>
      </c>
    </row>
    <row r="2" spans="1:9" ht="15.75" customHeight="1">
      <c r="A2" s="350"/>
      <c r="B2" s="350"/>
      <c r="C2" s="350"/>
      <c r="D2" s="363" t="s">
        <v>701</v>
      </c>
      <c r="E2" s="364" t="s">
        <v>703</v>
      </c>
      <c r="F2" s="351" t="s">
        <v>590</v>
      </c>
      <c r="G2" s="350"/>
      <c r="H2" s="350"/>
      <c r="I2" s="350"/>
    </row>
    <row r="3" spans="1:9" ht="15.75" customHeight="1">
      <c r="A3" s="350"/>
      <c r="B3" s="350"/>
      <c r="C3" s="350" t="s">
        <v>702</v>
      </c>
      <c r="D3" s="365">
        <f>家計調査20!S29</f>
        <v>279546</v>
      </c>
      <c r="E3" s="366"/>
      <c r="F3" s="351"/>
      <c r="G3" s="350"/>
      <c r="H3" s="350"/>
      <c r="I3" s="350"/>
    </row>
    <row r="4" spans="1:9" ht="15.75" customHeight="1">
      <c r="A4" s="325">
        <v>1</v>
      </c>
      <c r="B4" s="325" t="s">
        <v>592</v>
      </c>
      <c r="D4" s="355">
        <f>家計調査20!S30</f>
        <v>76414</v>
      </c>
      <c r="E4" s="355"/>
    </row>
    <row r="5" spans="1:9" ht="15.75" customHeight="1">
      <c r="C5" s="367" t="s">
        <v>604</v>
      </c>
      <c r="D5" s="355">
        <f>家計調査20!S31</f>
        <v>6816</v>
      </c>
      <c r="E5" s="355">
        <f>D5</f>
        <v>6816</v>
      </c>
      <c r="F5" s="325" t="s">
        <v>595</v>
      </c>
    </row>
    <row r="6" spans="1:9" ht="15.75" customHeight="1">
      <c r="C6" s="367" t="s">
        <v>605</v>
      </c>
      <c r="D6" s="355">
        <f>家計調査20!S36</f>
        <v>6164</v>
      </c>
      <c r="E6" s="355">
        <f t="shared" ref="E6:E16" si="0">D6</f>
        <v>6164</v>
      </c>
      <c r="F6" s="325" t="s">
        <v>594</v>
      </c>
      <c r="G6" s="325" t="s">
        <v>595</v>
      </c>
    </row>
    <row r="7" spans="1:9" ht="15.75" customHeight="1">
      <c r="C7" s="367" t="s">
        <v>606</v>
      </c>
      <c r="D7" s="355">
        <f>家計調査20!S41</f>
        <v>7985</v>
      </c>
      <c r="E7" s="355">
        <f t="shared" si="0"/>
        <v>7985</v>
      </c>
      <c r="F7" s="325" t="s">
        <v>595</v>
      </c>
    </row>
    <row r="8" spans="1:9" ht="15.75" customHeight="1">
      <c r="C8" s="367" t="s">
        <v>607</v>
      </c>
      <c r="D8" s="355">
        <f>家計調査20!S44</f>
        <v>4084</v>
      </c>
      <c r="E8" s="355">
        <f t="shared" si="0"/>
        <v>4084</v>
      </c>
      <c r="F8" s="325" t="s">
        <v>595</v>
      </c>
    </row>
    <row r="9" spans="1:9" ht="15.75" customHeight="1">
      <c r="C9" s="367" t="s">
        <v>608</v>
      </c>
      <c r="D9" s="355">
        <f>家計調査20!S48</f>
        <v>9276</v>
      </c>
      <c r="E9" s="355">
        <f t="shared" si="0"/>
        <v>9276</v>
      </c>
      <c r="F9" s="325" t="s">
        <v>593</v>
      </c>
      <c r="G9" s="325" t="s">
        <v>594</v>
      </c>
    </row>
    <row r="10" spans="1:9" ht="15.75" customHeight="1">
      <c r="C10" s="367" t="s">
        <v>609</v>
      </c>
      <c r="D10" s="355">
        <f>家計調査20!S53</f>
        <v>2995</v>
      </c>
      <c r="E10" s="355">
        <f t="shared" si="0"/>
        <v>2995</v>
      </c>
      <c r="F10" s="325" t="s">
        <v>593</v>
      </c>
    </row>
    <row r="11" spans="1:9" ht="15.75" customHeight="1">
      <c r="C11" s="367" t="s">
        <v>610</v>
      </c>
      <c r="D11" s="355">
        <f>家計調査20!S56</f>
        <v>3894</v>
      </c>
      <c r="E11" s="355">
        <f t="shared" si="0"/>
        <v>3894</v>
      </c>
      <c r="F11" s="325" t="s">
        <v>595</v>
      </c>
    </row>
    <row r="12" spans="1:9" ht="15.75" customHeight="1">
      <c r="C12" s="367" t="s">
        <v>611</v>
      </c>
      <c r="D12" s="355">
        <f>家計調査20!S59</f>
        <v>6221</v>
      </c>
      <c r="E12" s="355">
        <f t="shared" si="0"/>
        <v>6221</v>
      </c>
      <c r="F12" s="325" t="s">
        <v>595</v>
      </c>
    </row>
    <row r="13" spans="1:9" ht="15.75" customHeight="1">
      <c r="C13" s="367" t="s">
        <v>612</v>
      </c>
      <c r="D13" s="355">
        <f>家計調査20!S60</f>
        <v>10672</v>
      </c>
      <c r="E13" s="355">
        <f t="shared" si="0"/>
        <v>10672</v>
      </c>
      <c r="F13" s="325" t="s">
        <v>595</v>
      </c>
    </row>
    <row r="14" spans="1:9" ht="15.75" customHeight="1">
      <c r="C14" s="367" t="s">
        <v>596</v>
      </c>
      <c r="D14" s="355">
        <f>家計調査20!S63</f>
        <v>4870</v>
      </c>
      <c r="E14" s="355">
        <f t="shared" si="0"/>
        <v>4870</v>
      </c>
      <c r="F14" s="325" t="s">
        <v>596</v>
      </c>
    </row>
    <row r="15" spans="1:9" ht="15.75" customHeight="1">
      <c r="C15" s="367" t="s">
        <v>613</v>
      </c>
      <c r="D15" s="355">
        <f>家計調査20!S67</f>
        <v>3664</v>
      </c>
      <c r="E15" s="355">
        <f t="shared" si="0"/>
        <v>3664</v>
      </c>
      <c r="F15" s="325" t="s">
        <v>596</v>
      </c>
    </row>
    <row r="16" spans="1:9" ht="15.75" customHeight="1">
      <c r="C16" s="367" t="s">
        <v>614</v>
      </c>
      <c r="D16" s="355">
        <f>家計調査20!S68</f>
        <v>9774</v>
      </c>
      <c r="E16" s="355">
        <f t="shared" si="0"/>
        <v>9774</v>
      </c>
      <c r="F16" s="325" t="s">
        <v>597</v>
      </c>
    </row>
    <row r="17" spans="1:9" ht="15.75" customHeight="1">
      <c r="A17" s="352">
        <v>2</v>
      </c>
      <c r="B17" s="352" t="s">
        <v>598</v>
      </c>
      <c r="C17" s="352"/>
      <c r="D17" s="356">
        <f>家計調査20!S71</f>
        <v>16975</v>
      </c>
      <c r="E17" s="356"/>
      <c r="F17" s="352"/>
      <c r="G17" s="352"/>
      <c r="H17" s="352"/>
      <c r="I17" s="352"/>
    </row>
    <row r="18" spans="1:9" ht="15.75" customHeight="1">
      <c r="A18" s="353"/>
      <c r="B18" s="353"/>
      <c r="C18" s="353" t="s">
        <v>615</v>
      </c>
      <c r="D18" s="357">
        <f>家計調査20!S72</f>
        <v>7756</v>
      </c>
      <c r="E18" s="357"/>
      <c r="F18" s="353" t="s">
        <v>659</v>
      </c>
      <c r="G18" s="353"/>
      <c r="H18" s="353"/>
      <c r="I18" s="353"/>
    </row>
    <row r="19" spans="1:9" ht="15.75" customHeight="1">
      <c r="A19" s="354"/>
      <c r="B19" s="354"/>
      <c r="C19" s="354" t="s">
        <v>616</v>
      </c>
      <c r="D19" s="358">
        <f>家計調査20!S73</f>
        <v>9219</v>
      </c>
      <c r="E19" s="358"/>
      <c r="F19" s="354" t="s">
        <v>660</v>
      </c>
      <c r="G19" s="354"/>
      <c r="H19" s="354"/>
      <c r="I19" s="354"/>
    </row>
    <row r="20" spans="1:9" ht="15.75" customHeight="1">
      <c r="A20" s="325">
        <v>3</v>
      </c>
      <c r="B20" s="325" t="s">
        <v>599</v>
      </c>
      <c r="D20" s="355">
        <f>家計調査20!S76</f>
        <v>21678</v>
      </c>
      <c r="E20" s="355"/>
    </row>
    <row r="21" spans="1:9" ht="15.75" customHeight="1">
      <c r="C21" s="325" t="s">
        <v>617</v>
      </c>
      <c r="D21" s="355">
        <f>家計調査20!S77</f>
        <v>10514</v>
      </c>
      <c r="E21" s="355"/>
      <c r="F21" s="325" t="s">
        <v>661</v>
      </c>
    </row>
    <row r="22" spans="1:9" ht="15.75" customHeight="1">
      <c r="C22" s="325" t="s">
        <v>618</v>
      </c>
      <c r="D22" s="355">
        <f>家計調査20!S78</f>
        <v>4807</v>
      </c>
      <c r="E22" s="355"/>
      <c r="F22" s="325" t="s">
        <v>662</v>
      </c>
    </row>
    <row r="23" spans="1:9" ht="15.75" customHeight="1">
      <c r="C23" s="325" t="s">
        <v>619</v>
      </c>
      <c r="D23" s="355">
        <f>家計調査20!S79</f>
        <v>1027</v>
      </c>
      <c r="E23" s="355"/>
      <c r="F23" s="325" t="s">
        <v>662</v>
      </c>
    </row>
    <row r="24" spans="1:9" ht="15.75" customHeight="1">
      <c r="C24" s="325" t="s">
        <v>620</v>
      </c>
      <c r="D24" s="355">
        <f>家計調査20!S80</f>
        <v>5331</v>
      </c>
      <c r="E24" s="355"/>
      <c r="F24" s="325" t="s">
        <v>663</v>
      </c>
    </row>
    <row r="25" spans="1:9" ht="15.75" customHeight="1">
      <c r="A25" s="352">
        <v>4</v>
      </c>
      <c r="B25" s="352" t="s">
        <v>600</v>
      </c>
      <c r="C25" s="352"/>
      <c r="D25" s="356">
        <f>家計調査20!S81</f>
        <v>12530</v>
      </c>
      <c r="E25" s="356"/>
      <c r="F25" s="352"/>
      <c r="G25" s="352"/>
      <c r="H25" s="352"/>
      <c r="I25" s="352"/>
    </row>
    <row r="26" spans="1:9" ht="15.75" customHeight="1">
      <c r="A26" s="353"/>
      <c r="B26" s="353"/>
      <c r="C26" s="368" t="s">
        <v>621</v>
      </c>
      <c r="D26" s="357">
        <f>家計調査20!S82</f>
        <v>4586</v>
      </c>
      <c r="E26" s="357">
        <f>D26</f>
        <v>4586</v>
      </c>
      <c r="F26" s="353" t="s">
        <v>601</v>
      </c>
      <c r="G26" s="353" t="s">
        <v>602</v>
      </c>
      <c r="H26" s="353"/>
      <c r="I26" s="353"/>
    </row>
    <row r="27" spans="1:9" ht="15.75" customHeight="1">
      <c r="A27" s="353"/>
      <c r="B27" s="353"/>
      <c r="C27" s="368" t="s">
        <v>622</v>
      </c>
      <c r="D27" s="357">
        <f>家計調査20!S86</f>
        <v>636</v>
      </c>
      <c r="E27" s="357">
        <f t="shared" ref="E27:E28" si="1">D27</f>
        <v>636</v>
      </c>
      <c r="F27" s="353" t="s">
        <v>601</v>
      </c>
      <c r="G27" s="353"/>
      <c r="H27" s="353"/>
      <c r="I27" s="353"/>
    </row>
    <row r="28" spans="1:9" ht="15.75" customHeight="1">
      <c r="A28" s="353"/>
      <c r="B28" s="353"/>
      <c r="C28" s="368" t="s">
        <v>623</v>
      </c>
      <c r="D28" s="357">
        <f>家計調査20!S87</f>
        <v>931</v>
      </c>
      <c r="E28" s="357">
        <f t="shared" si="1"/>
        <v>931</v>
      </c>
      <c r="F28" s="353" t="s">
        <v>603</v>
      </c>
      <c r="G28" s="353"/>
      <c r="H28" s="353"/>
      <c r="I28" s="353"/>
    </row>
    <row r="29" spans="1:9" ht="15.75" customHeight="1">
      <c r="A29" s="353"/>
      <c r="B29" s="353"/>
      <c r="C29" s="353" t="s">
        <v>624</v>
      </c>
      <c r="D29" s="357">
        <f>家計調査20!S88</f>
        <v>2234</v>
      </c>
      <c r="E29" s="357"/>
      <c r="F29" s="353" t="s">
        <v>664</v>
      </c>
      <c r="G29" s="353" t="s">
        <v>665</v>
      </c>
      <c r="H29" s="353"/>
      <c r="I29" s="353"/>
    </row>
    <row r="30" spans="1:9" ht="15.75" customHeight="1">
      <c r="A30" s="353"/>
      <c r="B30" s="353"/>
      <c r="C30" s="369" t="s">
        <v>625</v>
      </c>
      <c r="D30" s="357">
        <f>家計調査20!S89</f>
        <v>3404</v>
      </c>
      <c r="E30" s="357"/>
      <c r="F30" s="353" t="s">
        <v>666</v>
      </c>
      <c r="G30" s="353" t="s">
        <v>667</v>
      </c>
      <c r="H30" s="353" t="s">
        <v>668</v>
      </c>
      <c r="I30" s="353"/>
    </row>
    <row r="31" spans="1:9" ht="15.75" customHeight="1">
      <c r="A31" s="354"/>
      <c r="B31" s="354"/>
      <c r="C31" s="354" t="s">
        <v>626</v>
      </c>
      <c r="D31" s="358">
        <f>家計調査20!S90</f>
        <v>740</v>
      </c>
      <c r="E31" s="358"/>
      <c r="F31" s="354" t="s">
        <v>669</v>
      </c>
      <c r="G31" s="354"/>
      <c r="H31" s="354"/>
      <c r="I31" s="354"/>
    </row>
    <row r="32" spans="1:9" ht="15.75" customHeight="1">
      <c r="A32" s="325">
        <v>5</v>
      </c>
      <c r="B32" s="325" t="s">
        <v>627</v>
      </c>
      <c r="D32" s="355">
        <f>家計調査20!S91</f>
        <v>8867</v>
      </c>
      <c r="E32" s="355"/>
    </row>
    <row r="33" spans="1:9" ht="15.75" customHeight="1">
      <c r="C33" s="367" t="s">
        <v>628</v>
      </c>
      <c r="D33" s="355">
        <f>家計調査20!S92</f>
        <v>106</v>
      </c>
      <c r="E33" s="355">
        <f>D33</f>
        <v>106</v>
      </c>
      <c r="F33" s="325" t="s">
        <v>603</v>
      </c>
    </row>
    <row r="34" spans="1:9" ht="15.75" customHeight="1">
      <c r="C34" s="367" t="s">
        <v>629</v>
      </c>
      <c r="D34" s="355">
        <f>家計調査20!S93</f>
        <v>3423</v>
      </c>
      <c r="E34" s="355">
        <f t="shared" ref="E34:E40" si="2">D34</f>
        <v>3423</v>
      </c>
      <c r="F34" s="325" t="s">
        <v>603</v>
      </c>
    </row>
    <row r="35" spans="1:9" ht="15.75" customHeight="1">
      <c r="C35" s="367" t="s">
        <v>630</v>
      </c>
      <c r="D35" s="355">
        <f>家計調査20!S97</f>
        <v>1716</v>
      </c>
      <c r="E35" s="355">
        <f t="shared" si="2"/>
        <v>1716</v>
      </c>
      <c r="F35" s="325" t="s">
        <v>603</v>
      </c>
    </row>
    <row r="36" spans="1:9" ht="15.75" customHeight="1">
      <c r="C36" s="367" t="s">
        <v>631</v>
      </c>
      <c r="D36" s="355">
        <f>家計調査20!S101</f>
        <v>949</v>
      </c>
      <c r="E36" s="355">
        <f t="shared" si="2"/>
        <v>949</v>
      </c>
      <c r="F36" s="325" t="s">
        <v>603</v>
      </c>
    </row>
    <row r="37" spans="1:9" ht="15.75" customHeight="1">
      <c r="C37" s="367" t="s">
        <v>632</v>
      </c>
      <c r="D37" s="355">
        <f>家計調査20!S105</f>
        <v>139</v>
      </c>
      <c r="E37" s="355">
        <f t="shared" si="2"/>
        <v>139</v>
      </c>
      <c r="F37" s="325" t="s">
        <v>670</v>
      </c>
    </row>
    <row r="38" spans="1:9" ht="15.75" customHeight="1">
      <c r="C38" s="367" t="s">
        <v>633</v>
      </c>
      <c r="D38" s="355">
        <f>家計調査20!S106</f>
        <v>711</v>
      </c>
      <c r="E38" s="355">
        <f t="shared" si="2"/>
        <v>711</v>
      </c>
      <c r="F38" s="325" t="s">
        <v>603</v>
      </c>
    </row>
    <row r="39" spans="1:9" ht="15.75" customHeight="1">
      <c r="C39" s="367" t="s">
        <v>634</v>
      </c>
      <c r="D39" s="355">
        <f>家計調査20!S107</f>
        <v>1248</v>
      </c>
      <c r="E39" s="355">
        <f t="shared" si="2"/>
        <v>1248</v>
      </c>
      <c r="F39" s="325" t="s">
        <v>671</v>
      </c>
    </row>
    <row r="40" spans="1:9" ht="15.75" customHeight="1">
      <c r="C40" s="367" t="s">
        <v>635</v>
      </c>
      <c r="D40" s="355">
        <f>家計調査20!S108</f>
        <v>575</v>
      </c>
      <c r="E40" s="355">
        <f t="shared" si="2"/>
        <v>575</v>
      </c>
      <c r="F40" s="325" t="s">
        <v>672</v>
      </c>
    </row>
    <row r="41" spans="1:9" ht="15.75" customHeight="1">
      <c r="A41" s="352">
        <v>6</v>
      </c>
      <c r="B41" s="352" t="s">
        <v>636</v>
      </c>
      <c r="C41" s="352"/>
      <c r="D41" s="356">
        <f>家計調査20!S109</f>
        <v>13836</v>
      </c>
      <c r="E41" s="356"/>
      <c r="F41" s="352"/>
      <c r="G41" s="352"/>
      <c r="H41" s="352"/>
      <c r="I41" s="352"/>
    </row>
    <row r="42" spans="1:9" ht="15.75" customHeight="1">
      <c r="A42" s="353"/>
      <c r="B42" s="353"/>
      <c r="C42" s="368" t="s">
        <v>637</v>
      </c>
      <c r="D42" s="357">
        <f>家計調査20!S110</f>
        <v>2582</v>
      </c>
      <c r="E42" s="357">
        <f>D42</f>
        <v>2582</v>
      </c>
      <c r="F42" s="353" t="s">
        <v>637</v>
      </c>
      <c r="G42" s="353"/>
      <c r="H42" s="353"/>
      <c r="I42" s="353"/>
    </row>
    <row r="43" spans="1:9" ht="15.75" customHeight="1">
      <c r="A43" s="353"/>
      <c r="B43" s="353"/>
      <c r="C43" s="368" t="s">
        <v>638</v>
      </c>
      <c r="D43" s="357">
        <f>家計調査20!S111</f>
        <v>1108</v>
      </c>
      <c r="E43" s="357">
        <f t="shared" ref="E43:E44" si="3">D43</f>
        <v>1108</v>
      </c>
      <c r="F43" s="353" t="s">
        <v>596</v>
      </c>
      <c r="G43" s="353"/>
      <c r="H43" s="353"/>
      <c r="I43" s="353"/>
    </row>
    <row r="44" spans="1:9" ht="15.75" customHeight="1">
      <c r="A44" s="353"/>
      <c r="B44" s="353"/>
      <c r="C44" s="368" t="s">
        <v>639</v>
      </c>
      <c r="D44" s="357">
        <f>家計調査20!S112</f>
        <v>2910</v>
      </c>
      <c r="E44" s="357">
        <f t="shared" si="3"/>
        <v>2910</v>
      </c>
      <c r="F44" s="353" t="s">
        <v>664</v>
      </c>
      <c r="G44" s="353" t="s">
        <v>673</v>
      </c>
      <c r="H44" s="353"/>
      <c r="I44" s="353"/>
    </row>
    <row r="45" spans="1:9" ht="15.75" customHeight="1">
      <c r="A45" s="354"/>
      <c r="B45" s="354"/>
      <c r="C45" s="354" t="s">
        <v>640</v>
      </c>
      <c r="D45" s="358">
        <f>家計調査20!S113</f>
        <v>7236</v>
      </c>
      <c r="E45" s="358"/>
      <c r="F45" s="354" t="s">
        <v>674</v>
      </c>
      <c r="G45" s="354" t="s">
        <v>675</v>
      </c>
      <c r="H45" s="354" t="s">
        <v>676</v>
      </c>
      <c r="I45" s="354"/>
    </row>
    <row r="46" spans="1:9" ht="15.75" customHeight="1">
      <c r="A46" s="325">
        <v>7</v>
      </c>
      <c r="B46" s="325" t="s">
        <v>641</v>
      </c>
      <c r="D46" s="355">
        <f>家計調査20!S114</f>
        <v>40135</v>
      </c>
      <c r="E46" s="355"/>
    </row>
    <row r="47" spans="1:9" ht="15.75" customHeight="1">
      <c r="C47" s="325" t="s">
        <v>642</v>
      </c>
      <c r="D47" s="355">
        <f>家計調査20!S115</f>
        <v>2955</v>
      </c>
      <c r="E47" s="355"/>
      <c r="F47" s="325" t="s">
        <v>677</v>
      </c>
      <c r="G47" s="325" t="s">
        <v>678</v>
      </c>
      <c r="H47" s="325" t="s">
        <v>679</v>
      </c>
    </row>
    <row r="48" spans="1:9" ht="15.75" customHeight="1">
      <c r="C48" s="325" t="s">
        <v>643</v>
      </c>
      <c r="D48" s="355">
        <f>家計調査20!S116</f>
        <v>23622</v>
      </c>
      <c r="E48" s="355"/>
      <c r="F48" s="325" t="s">
        <v>680</v>
      </c>
      <c r="G48" s="325" t="s">
        <v>681</v>
      </c>
      <c r="H48" s="325" t="s">
        <v>682</v>
      </c>
    </row>
    <row r="49" spans="1:12" ht="15.75" customHeight="1">
      <c r="C49" s="325" t="s">
        <v>644</v>
      </c>
      <c r="D49" s="355">
        <f>家計調査20!S120</f>
        <v>13558</v>
      </c>
      <c r="E49" s="355"/>
      <c r="F49" s="325" t="s">
        <v>644</v>
      </c>
      <c r="G49" s="325" t="s">
        <v>683</v>
      </c>
    </row>
    <row r="50" spans="1:12" ht="15.75" customHeight="1">
      <c r="A50" s="352">
        <v>8</v>
      </c>
      <c r="B50" s="352" t="s">
        <v>645</v>
      </c>
      <c r="C50" s="352"/>
      <c r="D50" s="356">
        <f>家計調査20!S121</f>
        <v>11473</v>
      </c>
      <c r="E50" s="356"/>
      <c r="F50" s="352"/>
      <c r="G50" s="352"/>
      <c r="H50" s="352"/>
      <c r="I50" s="352"/>
    </row>
    <row r="51" spans="1:12" ht="15.75" customHeight="1">
      <c r="A51" s="353"/>
      <c r="B51" s="353"/>
      <c r="C51" s="353" t="s">
        <v>646</v>
      </c>
      <c r="D51" s="357">
        <f>家計調査20!S122</f>
        <v>8257</v>
      </c>
      <c r="E51" s="357"/>
      <c r="F51" s="353" t="s">
        <v>645</v>
      </c>
      <c r="G51" s="353"/>
      <c r="H51" s="353"/>
      <c r="I51" s="353"/>
    </row>
    <row r="52" spans="1:12" ht="15.75" customHeight="1">
      <c r="A52" s="353"/>
      <c r="B52" s="353"/>
      <c r="C52" s="353" t="s">
        <v>647</v>
      </c>
      <c r="D52" s="357">
        <f>家計調査20!S123</f>
        <v>240</v>
      </c>
      <c r="E52" s="357"/>
      <c r="F52" s="353" t="s">
        <v>684</v>
      </c>
      <c r="G52" s="353"/>
      <c r="H52" s="353"/>
      <c r="I52" s="353"/>
    </row>
    <row r="53" spans="1:12" ht="15.75" customHeight="1">
      <c r="A53" s="354"/>
      <c r="B53" s="354"/>
      <c r="C53" s="354" t="s">
        <v>648</v>
      </c>
      <c r="D53" s="358">
        <f>家計調査20!S124</f>
        <v>2976</v>
      </c>
      <c r="E53" s="358"/>
      <c r="F53" s="354" t="s">
        <v>645</v>
      </c>
      <c r="G53" s="354"/>
      <c r="H53" s="354"/>
      <c r="I53" s="354"/>
      <c r="L53" s="325" t="s">
        <v>699</v>
      </c>
    </row>
    <row r="54" spans="1:12" ht="15.75" customHeight="1">
      <c r="A54" s="325">
        <v>9</v>
      </c>
      <c r="B54" s="325" t="s">
        <v>649</v>
      </c>
      <c r="D54" s="355">
        <f>家計調査20!S125</f>
        <v>24837</v>
      </c>
      <c r="E54" s="355"/>
    </row>
    <row r="55" spans="1:12" ht="15.75" customHeight="1">
      <c r="C55" s="367" t="s">
        <v>650</v>
      </c>
      <c r="D55" s="355">
        <f>家計調査20!S126</f>
        <v>2669</v>
      </c>
      <c r="E55" s="355">
        <f>D55</f>
        <v>2669</v>
      </c>
      <c r="F55" s="325" t="s">
        <v>602</v>
      </c>
    </row>
    <row r="56" spans="1:12" ht="15.75" customHeight="1">
      <c r="C56" s="367" t="s">
        <v>651</v>
      </c>
      <c r="D56" s="355">
        <f>家計調査20!S127</f>
        <v>6500</v>
      </c>
      <c r="E56" s="355">
        <f t="shared" ref="E56:E58" si="4">D56</f>
        <v>6500</v>
      </c>
      <c r="F56" s="325" t="s">
        <v>685</v>
      </c>
      <c r="G56" s="325" t="s">
        <v>602</v>
      </c>
    </row>
    <row r="57" spans="1:12" ht="15.75" customHeight="1">
      <c r="C57" s="367" t="s">
        <v>652</v>
      </c>
      <c r="D57" s="355">
        <f>家計調査20!S128</f>
        <v>3272</v>
      </c>
      <c r="E57" s="355">
        <f t="shared" si="4"/>
        <v>3272</v>
      </c>
      <c r="F57" s="325" t="s">
        <v>684</v>
      </c>
    </row>
    <row r="58" spans="1:12" ht="15.75" customHeight="1">
      <c r="C58" s="367" t="s">
        <v>653</v>
      </c>
      <c r="D58" s="355">
        <f>家計調査20!S129</f>
        <v>12395</v>
      </c>
      <c r="E58" s="355">
        <f t="shared" si="4"/>
        <v>12395</v>
      </c>
      <c r="F58" s="325" t="s">
        <v>686</v>
      </c>
      <c r="G58" s="325" t="s">
        <v>687</v>
      </c>
      <c r="H58" s="325" t="s">
        <v>688</v>
      </c>
      <c r="I58" s="325" t="s">
        <v>689</v>
      </c>
    </row>
    <row r="59" spans="1:12" ht="15.75" customHeight="1">
      <c r="A59" s="352">
        <v>10</v>
      </c>
      <c r="B59" s="352" t="s">
        <v>654</v>
      </c>
      <c r="C59" s="352"/>
      <c r="D59" s="356">
        <f>家計調査20!S134</f>
        <v>52802</v>
      </c>
      <c r="E59" s="356"/>
      <c r="F59" s="352"/>
      <c r="G59" s="352"/>
      <c r="H59" s="352"/>
      <c r="I59" s="352"/>
    </row>
    <row r="60" spans="1:12" ht="15.75" customHeight="1">
      <c r="A60" s="353"/>
      <c r="B60" s="353"/>
      <c r="C60" s="353" t="s">
        <v>655</v>
      </c>
      <c r="D60" s="357">
        <f>家計調査20!S135</f>
        <v>24065</v>
      </c>
      <c r="E60" s="357"/>
      <c r="F60" s="353" t="s">
        <v>690</v>
      </c>
      <c r="G60" s="353" t="s">
        <v>691</v>
      </c>
      <c r="H60" s="353" t="s">
        <v>692</v>
      </c>
      <c r="I60" s="353"/>
    </row>
    <row r="61" spans="1:12" ht="15.75" customHeight="1">
      <c r="A61" s="353"/>
      <c r="B61" s="353"/>
      <c r="C61" s="353" t="s">
        <v>656</v>
      </c>
      <c r="D61" s="357">
        <f>家計調査20!S141</f>
        <v>8505</v>
      </c>
      <c r="E61" s="357"/>
      <c r="F61" s="353" t="s">
        <v>595</v>
      </c>
      <c r="G61" s="353" t="s">
        <v>596</v>
      </c>
      <c r="H61" s="353" t="s">
        <v>597</v>
      </c>
      <c r="I61" s="353"/>
    </row>
    <row r="62" spans="1:12" ht="15.75" customHeight="1">
      <c r="A62" s="353"/>
      <c r="B62" s="353"/>
      <c r="C62" s="353" t="s">
        <v>657</v>
      </c>
      <c r="D62" s="357">
        <f>家計調査20!S142</f>
        <v>15523</v>
      </c>
      <c r="E62" s="357"/>
      <c r="F62" s="353" t="s">
        <v>597</v>
      </c>
      <c r="G62" s="353" t="s">
        <v>595</v>
      </c>
      <c r="H62" s="353"/>
      <c r="I62" s="353"/>
    </row>
    <row r="63" spans="1:12" ht="15.75" customHeight="1">
      <c r="A63" s="354"/>
      <c r="B63" s="354"/>
      <c r="C63" s="354" t="s">
        <v>658</v>
      </c>
      <c r="D63" s="358">
        <f>家計調査20!S150</f>
        <v>4709</v>
      </c>
      <c r="E63" s="358"/>
      <c r="F63" s="354" t="s">
        <v>645</v>
      </c>
      <c r="G63" s="354"/>
      <c r="H63" s="354"/>
      <c r="I63" s="354"/>
    </row>
    <row r="64" spans="1:12" ht="15.75" customHeight="1">
      <c r="E64" s="370">
        <f>SUM(E4:E63)</f>
        <v>122871</v>
      </c>
    </row>
  </sheetData>
  <phoneticPr fontId="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52F4A-5E57-49CC-AECA-A50BBACA8103}">
  <dimension ref="A1:Z206"/>
  <sheetViews>
    <sheetView topLeftCell="G3" workbookViewId="0">
      <pane xSplit="9" ySplit="11" topLeftCell="P30" activePane="bottomRight" state="frozen"/>
      <selection activeCell="G3" sqref="G3"/>
      <selection pane="topRight" activeCell="P3" sqref="P3"/>
      <selection pane="bottomLeft" activeCell="G14" sqref="G14"/>
      <selection pane="bottomRight" activeCell="AB128" sqref="AB128"/>
    </sheetView>
  </sheetViews>
  <sheetFormatPr defaultRowHeight="12"/>
  <cols>
    <col min="1" max="5" width="0" style="265" hidden="1" customWidth="1"/>
    <col min="6" max="6" width="2.08203125" style="266" hidden="1" customWidth="1"/>
    <col min="7" max="7" width="2.08203125" style="266" customWidth="1"/>
    <col min="8" max="8" width="6.58203125" style="267" customWidth="1"/>
    <col min="9" max="13" width="1" style="266" customWidth="1"/>
    <col min="14" max="15" width="17.58203125" style="266" customWidth="1"/>
    <col min="16" max="16" width="10.58203125" style="266" customWidth="1"/>
    <col min="17" max="18" width="10.58203125" style="266" hidden="1" customWidth="1"/>
    <col min="19" max="19" width="10.58203125" style="266" customWidth="1"/>
    <col min="20" max="21" width="10.58203125" style="266" hidden="1" customWidth="1"/>
    <col min="22" max="22" width="10.58203125" style="266" customWidth="1"/>
    <col min="23" max="23" width="10.58203125" style="266" hidden="1" customWidth="1"/>
    <col min="24" max="24" width="19.08203125" style="266" customWidth="1"/>
    <col min="25" max="25" width="10.58203125" style="266" customWidth="1"/>
    <col min="26" max="195" width="9" style="266"/>
    <col min="196" max="201" width="0" style="266" hidden="1" customWidth="1"/>
    <col min="202" max="202" width="2.08203125" style="266" customWidth="1"/>
    <col min="203" max="203" width="6.58203125" style="266" customWidth="1"/>
    <col min="204" max="208" width="1" style="266" customWidth="1"/>
    <col min="209" max="210" width="17.58203125" style="266" customWidth="1"/>
    <col min="211" max="278" width="10.58203125" style="266" customWidth="1"/>
    <col min="279" max="279" width="2.58203125" style="266" customWidth="1"/>
    <col min="280" max="451" width="9" style="266"/>
    <col min="452" max="457" width="0" style="266" hidden="1" customWidth="1"/>
    <col min="458" max="458" width="2.08203125" style="266" customWidth="1"/>
    <col min="459" max="459" width="6.58203125" style="266" customWidth="1"/>
    <col min="460" max="464" width="1" style="266" customWidth="1"/>
    <col min="465" max="466" width="17.58203125" style="266" customWidth="1"/>
    <col min="467" max="534" width="10.58203125" style="266" customWidth="1"/>
    <col min="535" max="535" width="2.58203125" style="266" customWidth="1"/>
    <col min="536" max="707" width="9" style="266"/>
    <col min="708" max="713" width="0" style="266" hidden="1" customWidth="1"/>
    <col min="714" max="714" width="2.08203125" style="266" customWidth="1"/>
    <col min="715" max="715" width="6.58203125" style="266" customWidth="1"/>
    <col min="716" max="720" width="1" style="266" customWidth="1"/>
    <col min="721" max="722" width="17.58203125" style="266" customWidth="1"/>
    <col min="723" max="790" width="10.58203125" style="266" customWidth="1"/>
    <col min="791" max="791" width="2.58203125" style="266" customWidth="1"/>
    <col min="792" max="963" width="9" style="266"/>
    <col min="964" max="969" width="0" style="266" hidden="1" customWidth="1"/>
    <col min="970" max="970" width="2.08203125" style="266" customWidth="1"/>
    <col min="971" max="971" width="6.58203125" style="266" customWidth="1"/>
    <col min="972" max="976" width="1" style="266" customWidth="1"/>
    <col min="977" max="978" width="17.58203125" style="266" customWidth="1"/>
    <col min="979" max="1046" width="10.58203125" style="266" customWidth="1"/>
    <col min="1047" max="1047" width="2.58203125" style="266" customWidth="1"/>
    <col min="1048" max="1219" width="9" style="266"/>
    <col min="1220" max="1225" width="0" style="266" hidden="1" customWidth="1"/>
    <col min="1226" max="1226" width="2.08203125" style="266" customWidth="1"/>
    <col min="1227" max="1227" width="6.58203125" style="266" customWidth="1"/>
    <col min="1228" max="1232" width="1" style="266" customWidth="1"/>
    <col min="1233" max="1234" width="17.58203125" style="266" customWidth="1"/>
    <col min="1235" max="1302" width="10.58203125" style="266" customWidth="1"/>
    <col min="1303" max="1303" width="2.58203125" style="266" customWidth="1"/>
    <col min="1304" max="1475" width="9" style="266"/>
    <col min="1476" max="1481" width="0" style="266" hidden="1" customWidth="1"/>
    <col min="1482" max="1482" width="2.08203125" style="266" customWidth="1"/>
    <col min="1483" max="1483" width="6.58203125" style="266" customWidth="1"/>
    <col min="1484" max="1488" width="1" style="266" customWidth="1"/>
    <col min="1489" max="1490" width="17.58203125" style="266" customWidth="1"/>
    <col min="1491" max="1558" width="10.58203125" style="266" customWidth="1"/>
    <col min="1559" max="1559" width="2.58203125" style="266" customWidth="1"/>
    <col min="1560" max="1731" width="9" style="266"/>
    <col min="1732" max="1737" width="0" style="266" hidden="1" customWidth="1"/>
    <col min="1738" max="1738" width="2.08203125" style="266" customWidth="1"/>
    <col min="1739" max="1739" width="6.58203125" style="266" customWidth="1"/>
    <col min="1740" max="1744" width="1" style="266" customWidth="1"/>
    <col min="1745" max="1746" width="17.58203125" style="266" customWidth="1"/>
    <col min="1747" max="1814" width="10.58203125" style="266" customWidth="1"/>
    <col min="1815" max="1815" width="2.58203125" style="266" customWidth="1"/>
    <col min="1816" max="1987" width="9" style="266"/>
    <col min="1988" max="1993" width="0" style="266" hidden="1" customWidth="1"/>
    <col min="1994" max="1994" width="2.08203125" style="266" customWidth="1"/>
    <col min="1995" max="1995" width="6.58203125" style="266" customWidth="1"/>
    <col min="1996" max="2000" width="1" style="266" customWidth="1"/>
    <col min="2001" max="2002" width="17.58203125" style="266" customWidth="1"/>
    <col min="2003" max="2070" width="10.58203125" style="266" customWidth="1"/>
    <col min="2071" max="2071" width="2.58203125" style="266" customWidth="1"/>
    <col min="2072" max="2243" width="9" style="266"/>
    <col min="2244" max="2249" width="0" style="266" hidden="1" customWidth="1"/>
    <col min="2250" max="2250" width="2.08203125" style="266" customWidth="1"/>
    <col min="2251" max="2251" width="6.58203125" style="266" customWidth="1"/>
    <col min="2252" max="2256" width="1" style="266" customWidth="1"/>
    <col min="2257" max="2258" width="17.58203125" style="266" customWidth="1"/>
    <col min="2259" max="2326" width="10.58203125" style="266" customWidth="1"/>
    <col min="2327" max="2327" width="2.58203125" style="266" customWidth="1"/>
    <col min="2328" max="2499" width="9" style="266"/>
    <col min="2500" max="2505" width="0" style="266" hidden="1" customWidth="1"/>
    <col min="2506" max="2506" width="2.08203125" style="266" customWidth="1"/>
    <col min="2507" max="2507" width="6.58203125" style="266" customWidth="1"/>
    <col min="2508" max="2512" width="1" style="266" customWidth="1"/>
    <col min="2513" max="2514" width="17.58203125" style="266" customWidth="1"/>
    <col min="2515" max="2582" width="10.58203125" style="266" customWidth="1"/>
    <col min="2583" max="2583" width="2.58203125" style="266" customWidth="1"/>
    <col min="2584" max="2755" width="9" style="266"/>
    <col min="2756" max="2761" width="0" style="266" hidden="1" customWidth="1"/>
    <col min="2762" max="2762" width="2.08203125" style="266" customWidth="1"/>
    <col min="2763" max="2763" width="6.58203125" style="266" customWidth="1"/>
    <col min="2764" max="2768" width="1" style="266" customWidth="1"/>
    <col min="2769" max="2770" width="17.58203125" style="266" customWidth="1"/>
    <col min="2771" max="2838" width="10.58203125" style="266" customWidth="1"/>
    <col min="2839" max="2839" width="2.58203125" style="266" customWidth="1"/>
    <col min="2840" max="3011" width="9" style="266"/>
    <col min="3012" max="3017" width="0" style="266" hidden="1" customWidth="1"/>
    <col min="3018" max="3018" width="2.08203125" style="266" customWidth="1"/>
    <col min="3019" max="3019" width="6.58203125" style="266" customWidth="1"/>
    <col min="3020" max="3024" width="1" style="266" customWidth="1"/>
    <col min="3025" max="3026" width="17.58203125" style="266" customWidth="1"/>
    <col min="3027" max="3094" width="10.58203125" style="266" customWidth="1"/>
    <col min="3095" max="3095" width="2.58203125" style="266" customWidth="1"/>
    <col min="3096" max="3267" width="9" style="266"/>
    <col min="3268" max="3273" width="0" style="266" hidden="1" customWidth="1"/>
    <col min="3274" max="3274" width="2.08203125" style="266" customWidth="1"/>
    <col min="3275" max="3275" width="6.58203125" style="266" customWidth="1"/>
    <col min="3276" max="3280" width="1" style="266" customWidth="1"/>
    <col min="3281" max="3282" width="17.58203125" style="266" customWidth="1"/>
    <col min="3283" max="3350" width="10.58203125" style="266" customWidth="1"/>
    <col min="3351" max="3351" width="2.58203125" style="266" customWidth="1"/>
    <col min="3352" max="3523" width="9" style="266"/>
    <col min="3524" max="3529" width="0" style="266" hidden="1" customWidth="1"/>
    <col min="3530" max="3530" width="2.08203125" style="266" customWidth="1"/>
    <col min="3531" max="3531" width="6.58203125" style="266" customWidth="1"/>
    <col min="3532" max="3536" width="1" style="266" customWidth="1"/>
    <col min="3537" max="3538" width="17.58203125" style="266" customWidth="1"/>
    <col min="3539" max="3606" width="10.58203125" style="266" customWidth="1"/>
    <col min="3607" max="3607" width="2.58203125" style="266" customWidth="1"/>
    <col min="3608" max="3779" width="9" style="266"/>
    <col min="3780" max="3785" width="0" style="266" hidden="1" customWidth="1"/>
    <col min="3786" max="3786" width="2.08203125" style="266" customWidth="1"/>
    <col min="3787" max="3787" width="6.58203125" style="266" customWidth="1"/>
    <col min="3788" max="3792" width="1" style="266" customWidth="1"/>
    <col min="3793" max="3794" width="17.58203125" style="266" customWidth="1"/>
    <col min="3795" max="3862" width="10.58203125" style="266" customWidth="1"/>
    <col min="3863" max="3863" width="2.58203125" style="266" customWidth="1"/>
    <col min="3864" max="4035" width="9" style="266"/>
    <col min="4036" max="4041" width="0" style="266" hidden="1" customWidth="1"/>
    <col min="4042" max="4042" width="2.08203125" style="266" customWidth="1"/>
    <col min="4043" max="4043" width="6.58203125" style="266" customWidth="1"/>
    <col min="4044" max="4048" width="1" style="266" customWidth="1"/>
    <col min="4049" max="4050" width="17.58203125" style="266" customWidth="1"/>
    <col min="4051" max="4118" width="10.58203125" style="266" customWidth="1"/>
    <col min="4119" max="4119" width="2.58203125" style="266" customWidth="1"/>
    <col min="4120" max="4291" width="9" style="266"/>
    <col min="4292" max="4297" width="0" style="266" hidden="1" customWidth="1"/>
    <col min="4298" max="4298" width="2.08203125" style="266" customWidth="1"/>
    <col min="4299" max="4299" width="6.58203125" style="266" customWidth="1"/>
    <col min="4300" max="4304" width="1" style="266" customWidth="1"/>
    <col min="4305" max="4306" width="17.58203125" style="266" customWidth="1"/>
    <col min="4307" max="4374" width="10.58203125" style="266" customWidth="1"/>
    <col min="4375" max="4375" width="2.58203125" style="266" customWidth="1"/>
    <col min="4376" max="4547" width="9" style="266"/>
    <col min="4548" max="4553" width="0" style="266" hidden="1" customWidth="1"/>
    <col min="4554" max="4554" width="2.08203125" style="266" customWidth="1"/>
    <col min="4555" max="4555" width="6.58203125" style="266" customWidth="1"/>
    <col min="4556" max="4560" width="1" style="266" customWidth="1"/>
    <col min="4561" max="4562" width="17.58203125" style="266" customWidth="1"/>
    <col min="4563" max="4630" width="10.58203125" style="266" customWidth="1"/>
    <col min="4631" max="4631" width="2.58203125" style="266" customWidth="1"/>
    <col min="4632" max="4803" width="9" style="266"/>
    <col min="4804" max="4809" width="0" style="266" hidden="1" customWidth="1"/>
    <col min="4810" max="4810" width="2.08203125" style="266" customWidth="1"/>
    <col min="4811" max="4811" width="6.58203125" style="266" customWidth="1"/>
    <col min="4812" max="4816" width="1" style="266" customWidth="1"/>
    <col min="4817" max="4818" width="17.58203125" style="266" customWidth="1"/>
    <col min="4819" max="4886" width="10.58203125" style="266" customWidth="1"/>
    <col min="4887" max="4887" width="2.58203125" style="266" customWidth="1"/>
    <col min="4888" max="5059" width="9" style="266"/>
    <col min="5060" max="5065" width="0" style="266" hidden="1" customWidth="1"/>
    <col min="5066" max="5066" width="2.08203125" style="266" customWidth="1"/>
    <col min="5067" max="5067" width="6.58203125" style="266" customWidth="1"/>
    <col min="5068" max="5072" width="1" style="266" customWidth="1"/>
    <col min="5073" max="5074" width="17.58203125" style="266" customWidth="1"/>
    <col min="5075" max="5142" width="10.58203125" style="266" customWidth="1"/>
    <col min="5143" max="5143" width="2.58203125" style="266" customWidth="1"/>
    <col min="5144" max="5315" width="9" style="266"/>
    <col min="5316" max="5321" width="0" style="266" hidden="1" customWidth="1"/>
    <col min="5322" max="5322" width="2.08203125" style="266" customWidth="1"/>
    <col min="5323" max="5323" width="6.58203125" style="266" customWidth="1"/>
    <col min="5324" max="5328" width="1" style="266" customWidth="1"/>
    <col min="5329" max="5330" width="17.58203125" style="266" customWidth="1"/>
    <col min="5331" max="5398" width="10.58203125" style="266" customWidth="1"/>
    <col min="5399" max="5399" width="2.58203125" style="266" customWidth="1"/>
    <col min="5400" max="5571" width="9" style="266"/>
    <col min="5572" max="5577" width="0" style="266" hidden="1" customWidth="1"/>
    <col min="5578" max="5578" width="2.08203125" style="266" customWidth="1"/>
    <col min="5579" max="5579" width="6.58203125" style="266" customWidth="1"/>
    <col min="5580" max="5584" width="1" style="266" customWidth="1"/>
    <col min="5585" max="5586" width="17.58203125" style="266" customWidth="1"/>
    <col min="5587" max="5654" width="10.58203125" style="266" customWidth="1"/>
    <col min="5655" max="5655" width="2.58203125" style="266" customWidth="1"/>
    <col min="5656" max="5827" width="9" style="266"/>
    <col min="5828" max="5833" width="0" style="266" hidden="1" customWidth="1"/>
    <col min="5834" max="5834" width="2.08203125" style="266" customWidth="1"/>
    <col min="5835" max="5835" width="6.58203125" style="266" customWidth="1"/>
    <col min="5836" max="5840" width="1" style="266" customWidth="1"/>
    <col min="5841" max="5842" width="17.58203125" style="266" customWidth="1"/>
    <col min="5843" max="5910" width="10.58203125" style="266" customWidth="1"/>
    <col min="5911" max="5911" width="2.58203125" style="266" customWidth="1"/>
    <col min="5912" max="6083" width="9" style="266"/>
    <col min="6084" max="6089" width="0" style="266" hidden="1" customWidth="1"/>
    <col min="6090" max="6090" width="2.08203125" style="266" customWidth="1"/>
    <col min="6091" max="6091" width="6.58203125" style="266" customWidth="1"/>
    <col min="6092" max="6096" width="1" style="266" customWidth="1"/>
    <col min="6097" max="6098" width="17.58203125" style="266" customWidth="1"/>
    <col min="6099" max="6166" width="10.58203125" style="266" customWidth="1"/>
    <col min="6167" max="6167" width="2.58203125" style="266" customWidth="1"/>
    <col min="6168" max="6339" width="9" style="266"/>
    <col min="6340" max="6345" width="0" style="266" hidden="1" customWidth="1"/>
    <col min="6346" max="6346" width="2.08203125" style="266" customWidth="1"/>
    <col min="6347" max="6347" width="6.58203125" style="266" customWidth="1"/>
    <col min="6348" max="6352" width="1" style="266" customWidth="1"/>
    <col min="6353" max="6354" width="17.58203125" style="266" customWidth="1"/>
    <col min="6355" max="6422" width="10.58203125" style="266" customWidth="1"/>
    <col min="6423" max="6423" width="2.58203125" style="266" customWidth="1"/>
    <col min="6424" max="6595" width="9" style="266"/>
    <col min="6596" max="6601" width="0" style="266" hidden="1" customWidth="1"/>
    <col min="6602" max="6602" width="2.08203125" style="266" customWidth="1"/>
    <col min="6603" max="6603" width="6.58203125" style="266" customWidth="1"/>
    <col min="6604" max="6608" width="1" style="266" customWidth="1"/>
    <col min="6609" max="6610" width="17.58203125" style="266" customWidth="1"/>
    <col min="6611" max="6678" width="10.58203125" style="266" customWidth="1"/>
    <col min="6679" max="6679" width="2.58203125" style="266" customWidth="1"/>
    <col min="6680" max="6851" width="9" style="266"/>
    <col min="6852" max="6857" width="0" style="266" hidden="1" customWidth="1"/>
    <col min="6858" max="6858" width="2.08203125" style="266" customWidth="1"/>
    <col min="6859" max="6859" width="6.58203125" style="266" customWidth="1"/>
    <col min="6860" max="6864" width="1" style="266" customWidth="1"/>
    <col min="6865" max="6866" width="17.58203125" style="266" customWidth="1"/>
    <col min="6867" max="6934" width="10.58203125" style="266" customWidth="1"/>
    <col min="6935" max="6935" width="2.58203125" style="266" customWidth="1"/>
    <col min="6936" max="7107" width="9" style="266"/>
    <col min="7108" max="7113" width="0" style="266" hidden="1" customWidth="1"/>
    <col min="7114" max="7114" width="2.08203125" style="266" customWidth="1"/>
    <col min="7115" max="7115" width="6.58203125" style="266" customWidth="1"/>
    <col min="7116" max="7120" width="1" style="266" customWidth="1"/>
    <col min="7121" max="7122" width="17.58203125" style="266" customWidth="1"/>
    <col min="7123" max="7190" width="10.58203125" style="266" customWidth="1"/>
    <col min="7191" max="7191" width="2.58203125" style="266" customWidth="1"/>
    <col min="7192" max="7363" width="9" style="266"/>
    <col min="7364" max="7369" width="0" style="266" hidden="1" customWidth="1"/>
    <col min="7370" max="7370" width="2.08203125" style="266" customWidth="1"/>
    <col min="7371" max="7371" width="6.58203125" style="266" customWidth="1"/>
    <col min="7372" max="7376" width="1" style="266" customWidth="1"/>
    <col min="7377" max="7378" width="17.58203125" style="266" customWidth="1"/>
    <col min="7379" max="7446" width="10.58203125" style="266" customWidth="1"/>
    <col min="7447" max="7447" width="2.58203125" style="266" customWidth="1"/>
    <col min="7448" max="7619" width="9" style="266"/>
    <col min="7620" max="7625" width="0" style="266" hidden="1" customWidth="1"/>
    <col min="7626" max="7626" width="2.08203125" style="266" customWidth="1"/>
    <col min="7627" max="7627" width="6.58203125" style="266" customWidth="1"/>
    <col min="7628" max="7632" width="1" style="266" customWidth="1"/>
    <col min="7633" max="7634" width="17.58203125" style="266" customWidth="1"/>
    <col min="7635" max="7702" width="10.58203125" style="266" customWidth="1"/>
    <col min="7703" max="7703" width="2.58203125" style="266" customWidth="1"/>
    <col min="7704" max="7875" width="9" style="266"/>
    <col min="7876" max="7881" width="0" style="266" hidden="1" customWidth="1"/>
    <col min="7882" max="7882" width="2.08203125" style="266" customWidth="1"/>
    <col min="7883" max="7883" width="6.58203125" style="266" customWidth="1"/>
    <col min="7884" max="7888" width="1" style="266" customWidth="1"/>
    <col min="7889" max="7890" width="17.58203125" style="266" customWidth="1"/>
    <col min="7891" max="7958" width="10.58203125" style="266" customWidth="1"/>
    <col min="7959" max="7959" width="2.58203125" style="266" customWidth="1"/>
    <col min="7960" max="8131" width="9" style="266"/>
    <col min="8132" max="8137" width="0" style="266" hidden="1" customWidth="1"/>
    <col min="8138" max="8138" width="2.08203125" style="266" customWidth="1"/>
    <col min="8139" max="8139" width="6.58203125" style="266" customWidth="1"/>
    <col min="8140" max="8144" width="1" style="266" customWidth="1"/>
    <col min="8145" max="8146" width="17.58203125" style="266" customWidth="1"/>
    <col min="8147" max="8214" width="10.58203125" style="266" customWidth="1"/>
    <col min="8215" max="8215" width="2.58203125" style="266" customWidth="1"/>
    <col min="8216" max="8387" width="9" style="266"/>
    <col min="8388" max="8393" width="0" style="266" hidden="1" customWidth="1"/>
    <col min="8394" max="8394" width="2.08203125" style="266" customWidth="1"/>
    <col min="8395" max="8395" width="6.58203125" style="266" customWidth="1"/>
    <col min="8396" max="8400" width="1" style="266" customWidth="1"/>
    <col min="8401" max="8402" width="17.58203125" style="266" customWidth="1"/>
    <col min="8403" max="8470" width="10.58203125" style="266" customWidth="1"/>
    <col min="8471" max="8471" width="2.58203125" style="266" customWidth="1"/>
    <col min="8472" max="8643" width="9" style="266"/>
    <col min="8644" max="8649" width="0" style="266" hidden="1" customWidth="1"/>
    <col min="8650" max="8650" width="2.08203125" style="266" customWidth="1"/>
    <col min="8651" max="8651" width="6.58203125" style="266" customWidth="1"/>
    <col min="8652" max="8656" width="1" style="266" customWidth="1"/>
    <col min="8657" max="8658" width="17.58203125" style="266" customWidth="1"/>
    <col min="8659" max="8726" width="10.58203125" style="266" customWidth="1"/>
    <col min="8727" max="8727" width="2.58203125" style="266" customWidth="1"/>
    <col min="8728" max="8899" width="9" style="266"/>
    <col min="8900" max="8905" width="0" style="266" hidden="1" customWidth="1"/>
    <col min="8906" max="8906" width="2.08203125" style="266" customWidth="1"/>
    <col min="8907" max="8907" width="6.58203125" style="266" customWidth="1"/>
    <col min="8908" max="8912" width="1" style="266" customWidth="1"/>
    <col min="8913" max="8914" width="17.58203125" style="266" customWidth="1"/>
    <col min="8915" max="8982" width="10.58203125" style="266" customWidth="1"/>
    <col min="8983" max="8983" width="2.58203125" style="266" customWidth="1"/>
    <col min="8984" max="9155" width="9" style="266"/>
    <col min="9156" max="9161" width="0" style="266" hidden="1" customWidth="1"/>
    <col min="9162" max="9162" width="2.08203125" style="266" customWidth="1"/>
    <col min="9163" max="9163" width="6.58203125" style="266" customWidth="1"/>
    <col min="9164" max="9168" width="1" style="266" customWidth="1"/>
    <col min="9169" max="9170" width="17.58203125" style="266" customWidth="1"/>
    <col min="9171" max="9238" width="10.58203125" style="266" customWidth="1"/>
    <col min="9239" max="9239" width="2.58203125" style="266" customWidth="1"/>
    <col min="9240" max="9411" width="9" style="266"/>
    <col min="9412" max="9417" width="0" style="266" hidden="1" customWidth="1"/>
    <col min="9418" max="9418" width="2.08203125" style="266" customWidth="1"/>
    <col min="9419" max="9419" width="6.58203125" style="266" customWidth="1"/>
    <col min="9420" max="9424" width="1" style="266" customWidth="1"/>
    <col min="9425" max="9426" width="17.58203125" style="266" customWidth="1"/>
    <col min="9427" max="9494" width="10.58203125" style="266" customWidth="1"/>
    <col min="9495" max="9495" width="2.58203125" style="266" customWidth="1"/>
    <col min="9496" max="9667" width="9" style="266"/>
    <col min="9668" max="9673" width="0" style="266" hidden="1" customWidth="1"/>
    <col min="9674" max="9674" width="2.08203125" style="266" customWidth="1"/>
    <col min="9675" max="9675" width="6.58203125" style="266" customWidth="1"/>
    <col min="9676" max="9680" width="1" style="266" customWidth="1"/>
    <col min="9681" max="9682" width="17.58203125" style="266" customWidth="1"/>
    <col min="9683" max="9750" width="10.58203125" style="266" customWidth="1"/>
    <col min="9751" max="9751" width="2.58203125" style="266" customWidth="1"/>
    <col min="9752" max="9923" width="9" style="266"/>
    <col min="9924" max="9929" width="0" style="266" hidden="1" customWidth="1"/>
    <col min="9930" max="9930" width="2.08203125" style="266" customWidth="1"/>
    <col min="9931" max="9931" width="6.58203125" style="266" customWidth="1"/>
    <col min="9932" max="9936" width="1" style="266" customWidth="1"/>
    <col min="9937" max="9938" width="17.58203125" style="266" customWidth="1"/>
    <col min="9939" max="10006" width="10.58203125" style="266" customWidth="1"/>
    <col min="10007" max="10007" width="2.58203125" style="266" customWidth="1"/>
    <col min="10008" max="10179" width="9" style="266"/>
    <col min="10180" max="10185" width="0" style="266" hidden="1" customWidth="1"/>
    <col min="10186" max="10186" width="2.08203125" style="266" customWidth="1"/>
    <col min="10187" max="10187" width="6.58203125" style="266" customWidth="1"/>
    <col min="10188" max="10192" width="1" style="266" customWidth="1"/>
    <col min="10193" max="10194" width="17.58203125" style="266" customWidth="1"/>
    <col min="10195" max="10262" width="10.58203125" style="266" customWidth="1"/>
    <col min="10263" max="10263" width="2.58203125" style="266" customWidth="1"/>
    <col min="10264" max="10435" width="9" style="266"/>
    <col min="10436" max="10441" width="0" style="266" hidden="1" customWidth="1"/>
    <col min="10442" max="10442" width="2.08203125" style="266" customWidth="1"/>
    <col min="10443" max="10443" width="6.58203125" style="266" customWidth="1"/>
    <col min="10444" max="10448" width="1" style="266" customWidth="1"/>
    <col min="10449" max="10450" width="17.58203125" style="266" customWidth="1"/>
    <col min="10451" max="10518" width="10.58203125" style="266" customWidth="1"/>
    <col min="10519" max="10519" width="2.58203125" style="266" customWidth="1"/>
    <col min="10520" max="10691" width="9" style="266"/>
    <col min="10692" max="10697" width="0" style="266" hidden="1" customWidth="1"/>
    <col min="10698" max="10698" width="2.08203125" style="266" customWidth="1"/>
    <col min="10699" max="10699" width="6.58203125" style="266" customWidth="1"/>
    <col min="10700" max="10704" width="1" style="266" customWidth="1"/>
    <col min="10705" max="10706" width="17.58203125" style="266" customWidth="1"/>
    <col min="10707" max="10774" width="10.58203125" style="266" customWidth="1"/>
    <col min="10775" max="10775" width="2.58203125" style="266" customWidth="1"/>
    <col min="10776" max="10947" width="9" style="266"/>
    <col min="10948" max="10953" width="0" style="266" hidden="1" customWidth="1"/>
    <col min="10954" max="10954" width="2.08203125" style="266" customWidth="1"/>
    <col min="10955" max="10955" width="6.58203125" style="266" customWidth="1"/>
    <col min="10956" max="10960" width="1" style="266" customWidth="1"/>
    <col min="10961" max="10962" width="17.58203125" style="266" customWidth="1"/>
    <col min="10963" max="11030" width="10.58203125" style="266" customWidth="1"/>
    <col min="11031" max="11031" width="2.58203125" style="266" customWidth="1"/>
    <col min="11032" max="11203" width="9" style="266"/>
    <col min="11204" max="11209" width="0" style="266" hidden="1" customWidth="1"/>
    <col min="11210" max="11210" width="2.08203125" style="266" customWidth="1"/>
    <col min="11211" max="11211" width="6.58203125" style="266" customWidth="1"/>
    <col min="11212" max="11216" width="1" style="266" customWidth="1"/>
    <col min="11217" max="11218" width="17.58203125" style="266" customWidth="1"/>
    <col min="11219" max="11286" width="10.58203125" style="266" customWidth="1"/>
    <col min="11287" max="11287" width="2.58203125" style="266" customWidth="1"/>
    <col min="11288" max="11459" width="9" style="266"/>
    <col min="11460" max="11465" width="0" style="266" hidden="1" customWidth="1"/>
    <col min="11466" max="11466" width="2.08203125" style="266" customWidth="1"/>
    <col min="11467" max="11467" width="6.58203125" style="266" customWidth="1"/>
    <col min="11468" max="11472" width="1" style="266" customWidth="1"/>
    <col min="11473" max="11474" width="17.58203125" style="266" customWidth="1"/>
    <col min="11475" max="11542" width="10.58203125" style="266" customWidth="1"/>
    <col min="11543" max="11543" width="2.58203125" style="266" customWidth="1"/>
    <col min="11544" max="11715" width="9" style="266"/>
    <col min="11716" max="11721" width="0" style="266" hidden="1" customWidth="1"/>
    <col min="11722" max="11722" width="2.08203125" style="266" customWidth="1"/>
    <col min="11723" max="11723" width="6.58203125" style="266" customWidth="1"/>
    <col min="11724" max="11728" width="1" style="266" customWidth="1"/>
    <col min="11729" max="11730" width="17.58203125" style="266" customWidth="1"/>
    <col min="11731" max="11798" width="10.58203125" style="266" customWidth="1"/>
    <col min="11799" max="11799" width="2.58203125" style="266" customWidth="1"/>
    <col min="11800" max="11971" width="9" style="266"/>
    <col min="11972" max="11977" width="0" style="266" hidden="1" customWidth="1"/>
    <col min="11978" max="11978" width="2.08203125" style="266" customWidth="1"/>
    <col min="11979" max="11979" width="6.58203125" style="266" customWidth="1"/>
    <col min="11980" max="11984" width="1" style="266" customWidth="1"/>
    <col min="11985" max="11986" width="17.58203125" style="266" customWidth="1"/>
    <col min="11987" max="12054" width="10.58203125" style="266" customWidth="1"/>
    <col min="12055" max="12055" width="2.58203125" style="266" customWidth="1"/>
    <col min="12056" max="12227" width="9" style="266"/>
    <col min="12228" max="12233" width="0" style="266" hidden="1" customWidth="1"/>
    <col min="12234" max="12234" width="2.08203125" style="266" customWidth="1"/>
    <col min="12235" max="12235" width="6.58203125" style="266" customWidth="1"/>
    <col min="12236" max="12240" width="1" style="266" customWidth="1"/>
    <col min="12241" max="12242" width="17.58203125" style="266" customWidth="1"/>
    <col min="12243" max="12310" width="10.58203125" style="266" customWidth="1"/>
    <col min="12311" max="12311" width="2.58203125" style="266" customWidth="1"/>
    <col min="12312" max="12483" width="9" style="266"/>
    <col min="12484" max="12489" width="0" style="266" hidden="1" customWidth="1"/>
    <col min="12490" max="12490" width="2.08203125" style="266" customWidth="1"/>
    <col min="12491" max="12491" width="6.58203125" style="266" customWidth="1"/>
    <col min="12492" max="12496" width="1" style="266" customWidth="1"/>
    <col min="12497" max="12498" width="17.58203125" style="266" customWidth="1"/>
    <col min="12499" max="12566" width="10.58203125" style="266" customWidth="1"/>
    <col min="12567" max="12567" width="2.58203125" style="266" customWidth="1"/>
    <col min="12568" max="12739" width="9" style="266"/>
    <col min="12740" max="12745" width="0" style="266" hidden="1" customWidth="1"/>
    <col min="12746" max="12746" width="2.08203125" style="266" customWidth="1"/>
    <col min="12747" max="12747" width="6.58203125" style="266" customWidth="1"/>
    <col min="12748" max="12752" width="1" style="266" customWidth="1"/>
    <col min="12753" max="12754" width="17.58203125" style="266" customWidth="1"/>
    <col min="12755" max="12822" width="10.58203125" style="266" customWidth="1"/>
    <col min="12823" max="12823" width="2.58203125" style="266" customWidth="1"/>
    <col min="12824" max="12995" width="9" style="266"/>
    <col min="12996" max="13001" width="0" style="266" hidden="1" customWidth="1"/>
    <col min="13002" max="13002" width="2.08203125" style="266" customWidth="1"/>
    <col min="13003" max="13003" width="6.58203125" style="266" customWidth="1"/>
    <col min="13004" max="13008" width="1" style="266" customWidth="1"/>
    <col min="13009" max="13010" width="17.58203125" style="266" customWidth="1"/>
    <col min="13011" max="13078" width="10.58203125" style="266" customWidth="1"/>
    <col min="13079" max="13079" width="2.58203125" style="266" customWidth="1"/>
    <col min="13080" max="13251" width="9" style="266"/>
    <col min="13252" max="13257" width="0" style="266" hidden="1" customWidth="1"/>
    <col min="13258" max="13258" width="2.08203125" style="266" customWidth="1"/>
    <col min="13259" max="13259" width="6.58203125" style="266" customWidth="1"/>
    <col min="13260" max="13264" width="1" style="266" customWidth="1"/>
    <col min="13265" max="13266" width="17.58203125" style="266" customWidth="1"/>
    <col min="13267" max="13334" width="10.58203125" style="266" customWidth="1"/>
    <col min="13335" max="13335" width="2.58203125" style="266" customWidth="1"/>
    <col min="13336" max="13507" width="9" style="266"/>
    <col min="13508" max="13513" width="0" style="266" hidden="1" customWidth="1"/>
    <col min="13514" max="13514" width="2.08203125" style="266" customWidth="1"/>
    <col min="13515" max="13515" width="6.58203125" style="266" customWidth="1"/>
    <col min="13516" max="13520" width="1" style="266" customWidth="1"/>
    <col min="13521" max="13522" width="17.58203125" style="266" customWidth="1"/>
    <col min="13523" max="13590" width="10.58203125" style="266" customWidth="1"/>
    <col min="13591" max="13591" width="2.58203125" style="266" customWidth="1"/>
    <col min="13592" max="13763" width="9" style="266"/>
    <col min="13764" max="13769" width="0" style="266" hidden="1" customWidth="1"/>
    <col min="13770" max="13770" width="2.08203125" style="266" customWidth="1"/>
    <col min="13771" max="13771" width="6.58203125" style="266" customWidth="1"/>
    <col min="13772" max="13776" width="1" style="266" customWidth="1"/>
    <col min="13777" max="13778" width="17.58203125" style="266" customWidth="1"/>
    <col min="13779" max="13846" width="10.58203125" style="266" customWidth="1"/>
    <col min="13847" max="13847" width="2.58203125" style="266" customWidth="1"/>
    <col min="13848" max="14019" width="9" style="266"/>
    <col min="14020" max="14025" width="0" style="266" hidden="1" customWidth="1"/>
    <col min="14026" max="14026" width="2.08203125" style="266" customWidth="1"/>
    <col min="14027" max="14027" width="6.58203125" style="266" customWidth="1"/>
    <col min="14028" max="14032" width="1" style="266" customWidth="1"/>
    <col min="14033" max="14034" width="17.58203125" style="266" customWidth="1"/>
    <col min="14035" max="14102" width="10.58203125" style="266" customWidth="1"/>
    <col min="14103" max="14103" width="2.58203125" style="266" customWidth="1"/>
    <col min="14104" max="14275" width="9" style="266"/>
    <col min="14276" max="14281" width="0" style="266" hidden="1" customWidth="1"/>
    <col min="14282" max="14282" width="2.08203125" style="266" customWidth="1"/>
    <col min="14283" max="14283" width="6.58203125" style="266" customWidth="1"/>
    <col min="14284" max="14288" width="1" style="266" customWidth="1"/>
    <col min="14289" max="14290" width="17.58203125" style="266" customWidth="1"/>
    <col min="14291" max="14358" width="10.58203125" style="266" customWidth="1"/>
    <col min="14359" max="14359" width="2.58203125" style="266" customWidth="1"/>
    <col min="14360" max="14531" width="9" style="266"/>
    <col min="14532" max="14537" width="0" style="266" hidden="1" customWidth="1"/>
    <col min="14538" max="14538" width="2.08203125" style="266" customWidth="1"/>
    <col min="14539" max="14539" width="6.58203125" style="266" customWidth="1"/>
    <col min="14540" max="14544" width="1" style="266" customWidth="1"/>
    <col min="14545" max="14546" width="17.58203125" style="266" customWidth="1"/>
    <col min="14547" max="14614" width="10.58203125" style="266" customWidth="1"/>
    <col min="14615" max="14615" width="2.58203125" style="266" customWidth="1"/>
    <col min="14616" max="14787" width="9" style="266"/>
    <col min="14788" max="14793" width="0" style="266" hidden="1" customWidth="1"/>
    <col min="14794" max="14794" width="2.08203125" style="266" customWidth="1"/>
    <col min="14795" max="14795" width="6.58203125" style="266" customWidth="1"/>
    <col min="14796" max="14800" width="1" style="266" customWidth="1"/>
    <col min="14801" max="14802" width="17.58203125" style="266" customWidth="1"/>
    <col min="14803" max="14870" width="10.58203125" style="266" customWidth="1"/>
    <col min="14871" max="14871" width="2.58203125" style="266" customWidth="1"/>
    <col min="14872" max="15043" width="9" style="266"/>
    <col min="15044" max="15049" width="0" style="266" hidden="1" customWidth="1"/>
    <col min="15050" max="15050" width="2.08203125" style="266" customWidth="1"/>
    <col min="15051" max="15051" width="6.58203125" style="266" customWidth="1"/>
    <col min="15052" max="15056" width="1" style="266" customWidth="1"/>
    <col min="15057" max="15058" width="17.58203125" style="266" customWidth="1"/>
    <col min="15059" max="15126" width="10.58203125" style="266" customWidth="1"/>
    <col min="15127" max="15127" width="2.58203125" style="266" customWidth="1"/>
    <col min="15128" max="15299" width="9" style="266"/>
    <col min="15300" max="15305" width="0" style="266" hidden="1" customWidth="1"/>
    <col min="15306" max="15306" width="2.08203125" style="266" customWidth="1"/>
    <col min="15307" max="15307" width="6.58203125" style="266" customWidth="1"/>
    <col min="15308" max="15312" width="1" style="266" customWidth="1"/>
    <col min="15313" max="15314" width="17.58203125" style="266" customWidth="1"/>
    <col min="15315" max="15382" width="10.58203125" style="266" customWidth="1"/>
    <col min="15383" max="15383" width="2.58203125" style="266" customWidth="1"/>
    <col min="15384" max="15555" width="9" style="266"/>
    <col min="15556" max="15561" width="0" style="266" hidden="1" customWidth="1"/>
    <col min="15562" max="15562" width="2.08203125" style="266" customWidth="1"/>
    <col min="15563" max="15563" width="6.58203125" style="266" customWidth="1"/>
    <col min="15564" max="15568" width="1" style="266" customWidth="1"/>
    <col min="15569" max="15570" width="17.58203125" style="266" customWidth="1"/>
    <col min="15571" max="15638" width="10.58203125" style="266" customWidth="1"/>
    <col min="15639" max="15639" width="2.58203125" style="266" customWidth="1"/>
    <col min="15640" max="15811" width="9" style="266"/>
    <col min="15812" max="15817" width="0" style="266" hidden="1" customWidth="1"/>
    <col min="15818" max="15818" width="2.08203125" style="266" customWidth="1"/>
    <col min="15819" max="15819" width="6.58203125" style="266" customWidth="1"/>
    <col min="15820" max="15824" width="1" style="266" customWidth="1"/>
    <col min="15825" max="15826" width="17.58203125" style="266" customWidth="1"/>
    <col min="15827" max="15894" width="10.58203125" style="266" customWidth="1"/>
    <col min="15895" max="15895" width="2.58203125" style="266" customWidth="1"/>
    <col min="15896" max="16067" width="9" style="266"/>
    <col min="16068" max="16073" width="0" style="266" hidden="1" customWidth="1"/>
    <col min="16074" max="16074" width="2.08203125" style="266" customWidth="1"/>
    <col min="16075" max="16075" width="6.58203125" style="266" customWidth="1"/>
    <col min="16076" max="16080" width="1" style="266" customWidth="1"/>
    <col min="16081" max="16082" width="17.58203125" style="266" customWidth="1"/>
    <col min="16083" max="16150" width="10.58203125" style="266" customWidth="1"/>
    <col min="16151" max="16151" width="2.58203125" style="266" customWidth="1"/>
    <col min="16152" max="16384" width="9" style="266"/>
  </cols>
  <sheetData>
    <row r="1" spans="1:25" s="263" customFormat="1" hidden="1">
      <c r="A1" s="262"/>
      <c r="B1" s="262"/>
      <c r="C1" s="262"/>
      <c r="D1" s="262"/>
      <c r="E1" s="262"/>
      <c r="H1" s="264"/>
      <c r="P1" s="263">
        <v>1</v>
      </c>
      <c r="Q1" s="263">
        <v>2</v>
      </c>
      <c r="R1" s="263">
        <v>3</v>
      </c>
      <c r="S1" s="263">
        <v>4</v>
      </c>
      <c r="T1" s="263">
        <v>5</v>
      </c>
      <c r="U1" s="263">
        <v>6</v>
      </c>
      <c r="V1" s="263">
        <v>12</v>
      </c>
      <c r="W1" s="263">
        <v>44</v>
      </c>
    </row>
    <row r="2" spans="1:25" hidden="1">
      <c r="P2" s="268">
        <v>1</v>
      </c>
      <c r="Q2" s="268">
        <v>2</v>
      </c>
      <c r="R2" s="268">
        <v>3</v>
      </c>
      <c r="S2" s="268">
        <v>4</v>
      </c>
      <c r="T2" s="268">
        <v>5</v>
      </c>
      <c r="U2" s="268">
        <v>6</v>
      </c>
      <c r="V2" s="268">
        <v>12</v>
      </c>
      <c r="W2" s="268">
        <v>44</v>
      </c>
    </row>
    <row r="3" spans="1:25">
      <c r="G3" s="263"/>
      <c r="H3" s="328" t="s">
        <v>693</v>
      </c>
      <c r="I3" s="329"/>
      <c r="J3" s="329"/>
      <c r="K3" s="329"/>
      <c r="L3" s="329"/>
      <c r="M3" s="329"/>
      <c r="N3" s="329"/>
      <c r="O3" s="263"/>
      <c r="P3" s="263"/>
      <c r="Q3" s="263"/>
      <c r="R3" s="263"/>
      <c r="S3" s="263"/>
      <c r="T3" s="263"/>
      <c r="U3" s="263"/>
      <c r="V3" s="263"/>
      <c r="W3" s="263"/>
    </row>
    <row r="4" spans="1:25" s="263" customFormat="1">
      <c r="A4" s="262"/>
      <c r="B4" s="262"/>
      <c r="C4" s="262"/>
      <c r="D4" s="262"/>
      <c r="E4" s="262"/>
      <c r="H4" s="264"/>
      <c r="I4" s="264"/>
    </row>
    <row r="5" spans="1:25" ht="16.5" customHeight="1">
      <c r="F5" s="270"/>
      <c r="G5" s="263"/>
      <c r="H5" s="494" t="s">
        <v>316</v>
      </c>
      <c r="I5" s="264"/>
      <c r="J5" s="263"/>
      <c r="K5" s="263"/>
      <c r="L5" s="263"/>
      <c r="M5" s="263"/>
      <c r="N5" s="263"/>
      <c r="O5" s="271"/>
      <c r="P5" s="263"/>
      <c r="Q5" s="263"/>
      <c r="R5" s="263"/>
      <c r="S5" s="263"/>
      <c r="T5" s="263"/>
      <c r="U5" s="263"/>
      <c r="V5" s="263"/>
      <c r="W5" s="263"/>
    </row>
    <row r="6" spans="1:25" ht="21.75" customHeight="1">
      <c r="F6" s="270"/>
      <c r="G6" s="263"/>
      <c r="H6" s="330" t="s">
        <v>317</v>
      </c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 t="s">
        <v>694</v>
      </c>
    </row>
    <row r="7" spans="1:25" ht="21.75" customHeight="1">
      <c r="F7" s="270"/>
      <c r="G7" s="263"/>
      <c r="H7" s="331" t="s">
        <v>318</v>
      </c>
      <c r="I7" s="332"/>
      <c r="J7" s="332"/>
      <c r="K7" s="332"/>
      <c r="L7" s="332"/>
      <c r="M7" s="332"/>
      <c r="N7" s="332"/>
      <c r="O7" s="272"/>
      <c r="P7" s="263"/>
      <c r="Q7" s="263"/>
      <c r="R7" s="263"/>
      <c r="S7" s="263"/>
      <c r="T7" s="263"/>
      <c r="U7" s="263"/>
      <c r="V7" s="263"/>
      <c r="W7" s="263"/>
    </row>
    <row r="8" spans="1:25" ht="6" customHeight="1">
      <c r="F8" s="270"/>
      <c r="G8" s="263"/>
      <c r="H8" s="264"/>
      <c r="I8" s="263"/>
      <c r="J8" s="263"/>
      <c r="K8" s="263"/>
      <c r="L8" s="263"/>
      <c r="M8" s="263"/>
      <c r="N8" s="273"/>
      <c r="O8" s="273"/>
      <c r="P8" s="263"/>
      <c r="Q8" s="263"/>
      <c r="R8" s="263"/>
      <c r="S8" s="263"/>
      <c r="T8" s="263"/>
      <c r="U8" s="263"/>
      <c r="V8" s="263"/>
      <c r="W8" s="263"/>
    </row>
    <row r="9" spans="1:25" s="281" customFormat="1" ht="13">
      <c r="A9" s="274"/>
      <c r="B9" s="274"/>
      <c r="C9" s="274"/>
      <c r="D9" s="274"/>
      <c r="E9" s="274"/>
      <c r="F9" s="275"/>
      <c r="G9" s="276"/>
      <c r="H9" s="277"/>
      <c r="I9" s="277"/>
      <c r="J9" s="277"/>
      <c r="K9" s="277"/>
      <c r="L9" s="277"/>
      <c r="M9" s="277"/>
      <c r="N9" s="277"/>
      <c r="O9" s="278"/>
      <c r="P9" s="279"/>
      <c r="Q9" s="280"/>
      <c r="R9" s="1042" t="s">
        <v>319</v>
      </c>
      <c r="S9" s="1043"/>
      <c r="T9" s="1043"/>
      <c r="U9" s="1043"/>
      <c r="V9" s="326"/>
      <c r="W9" s="280"/>
      <c r="Y9" s="495"/>
    </row>
    <row r="10" spans="1:25" s="281" customFormat="1" ht="13">
      <c r="A10" s="274"/>
      <c r="B10" s="274"/>
      <c r="C10" s="274"/>
      <c r="D10" s="274"/>
      <c r="E10" s="274"/>
      <c r="F10" s="275"/>
      <c r="G10" s="276"/>
      <c r="H10" s="282"/>
      <c r="I10" s="282"/>
      <c r="J10" s="282"/>
      <c r="K10" s="282"/>
      <c r="L10" s="282"/>
      <c r="M10" s="282"/>
      <c r="N10" s="282"/>
      <c r="O10" s="283"/>
      <c r="P10" s="284"/>
      <c r="Q10" s="285"/>
      <c r="R10" s="285"/>
      <c r="S10" s="337"/>
      <c r="T10" s="285"/>
      <c r="U10" s="285"/>
      <c r="V10" s="285"/>
      <c r="W10" s="285"/>
      <c r="Y10" s="498" t="s">
        <v>2048</v>
      </c>
    </row>
    <row r="11" spans="1:25" s="281" customFormat="1" ht="13">
      <c r="A11" s="274"/>
      <c r="B11" s="274"/>
      <c r="C11" s="274"/>
      <c r="D11" s="274"/>
      <c r="E11" s="274"/>
      <c r="F11" s="275"/>
      <c r="G11" s="276"/>
      <c r="H11" s="282"/>
      <c r="I11" s="282"/>
      <c r="J11" s="282"/>
      <c r="K11" s="282"/>
      <c r="L11" s="282"/>
      <c r="M11" s="282"/>
      <c r="N11" s="282" t="s">
        <v>320</v>
      </c>
      <c r="O11" s="283"/>
      <c r="P11" s="284" t="s">
        <v>321</v>
      </c>
      <c r="Q11" s="285" t="s">
        <v>322</v>
      </c>
      <c r="R11" s="285" t="s">
        <v>323</v>
      </c>
      <c r="S11" s="337" t="s">
        <v>324</v>
      </c>
      <c r="T11" s="285" t="s">
        <v>325</v>
      </c>
      <c r="U11" s="285" t="s">
        <v>326</v>
      </c>
      <c r="V11" s="285" t="s">
        <v>327</v>
      </c>
      <c r="W11" s="285" t="s">
        <v>328</v>
      </c>
      <c r="X11" s="281" t="s">
        <v>706</v>
      </c>
      <c r="Y11" s="498" t="s">
        <v>2049</v>
      </c>
    </row>
    <row r="12" spans="1:25" s="281" customFormat="1" ht="13">
      <c r="A12" s="274"/>
      <c r="B12" s="274"/>
      <c r="C12" s="274"/>
      <c r="D12" s="274"/>
      <c r="E12" s="274"/>
      <c r="F12" s="275"/>
      <c r="G12" s="276"/>
      <c r="H12" s="282"/>
      <c r="I12" s="282"/>
      <c r="J12" s="282"/>
      <c r="K12" s="282"/>
      <c r="L12" s="282"/>
      <c r="M12" s="282"/>
      <c r="N12" s="282"/>
      <c r="O12" s="283"/>
      <c r="P12" s="284"/>
      <c r="Q12" s="285"/>
      <c r="R12" s="285"/>
      <c r="S12" s="337"/>
      <c r="T12" s="285"/>
      <c r="U12" s="285" t="s">
        <v>329</v>
      </c>
      <c r="V12" s="285"/>
      <c r="W12" s="285"/>
      <c r="Y12" s="496"/>
    </row>
    <row r="13" spans="1:25" s="281" customFormat="1" ht="13">
      <c r="A13" s="274"/>
      <c r="B13" s="274"/>
      <c r="C13" s="274"/>
      <c r="D13" s="274"/>
      <c r="E13" s="274"/>
      <c r="F13" s="275"/>
      <c r="G13" s="276"/>
      <c r="H13" s="286"/>
      <c r="I13" s="286"/>
      <c r="J13" s="286"/>
      <c r="K13" s="286"/>
      <c r="L13" s="286"/>
      <c r="M13" s="286"/>
      <c r="N13" s="286"/>
      <c r="O13" s="287"/>
      <c r="P13" s="288"/>
      <c r="Q13" s="289"/>
      <c r="R13" s="289" t="s">
        <v>695</v>
      </c>
      <c r="S13" s="338" t="s">
        <v>696</v>
      </c>
      <c r="T13" s="289" t="s">
        <v>697</v>
      </c>
      <c r="U13" s="289" t="s">
        <v>698</v>
      </c>
      <c r="V13" s="289"/>
      <c r="W13" s="289"/>
      <c r="Y13" s="497"/>
    </row>
    <row r="14" spans="1:25" s="281" customFormat="1" ht="19.5" hidden="1" customHeight="1">
      <c r="A14" s="290" t="s">
        <v>330</v>
      </c>
      <c r="B14" s="290" t="s">
        <v>331</v>
      </c>
      <c r="C14" s="290" t="s">
        <v>332</v>
      </c>
      <c r="D14" s="290" t="s">
        <v>270</v>
      </c>
      <c r="E14" s="290"/>
      <c r="F14" s="291">
        <v>1</v>
      </c>
      <c r="G14" s="292"/>
      <c r="H14" s="293" t="s">
        <v>333</v>
      </c>
      <c r="I14" s="293"/>
      <c r="J14" s="293"/>
      <c r="K14" s="293"/>
      <c r="L14" s="293"/>
      <c r="M14" s="293"/>
      <c r="N14" s="293"/>
      <c r="O14" s="294"/>
      <c r="P14" s="295">
        <v>10000</v>
      </c>
      <c r="Q14" s="296" t="s">
        <v>334</v>
      </c>
      <c r="R14" s="295">
        <v>2841</v>
      </c>
      <c r="S14" s="295">
        <v>3151</v>
      </c>
      <c r="T14" s="295">
        <v>2451</v>
      </c>
      <c r="U14" s="295">
        <v>1557</v>
      </c>
      <c r="V14" s="295">
        <v>1649</v>
      </c>
      <c r="W14" s="295">
        <v>123</v>
      </c>
    </row>
    <row r="15" spans="1:25" s="281" customFormat="1" ht="15" customHeight="1">
      <c r="A15" s="290" t="s">
        <v>330</v>
      </c>
      <c r="B15" s="290" t="s">
        <v>331</v>
      </c>
      <c r="C15" s="290" t="s">
        <v>332</v>
      </c>
      <c r="D15" s="290" t="s">
        <v>270</v>
      </c>
      <c r="E15" s="290"/>
      <c r="F15" s="291">
        <v>2</v>
      </c>
      <c r="G15" s="292"/>
      <c r="H15" s="320" t="s">
        <v>335</v>
      </c>
      <c r="I15" s="320"/>
      <c r="J15" s="320"/>
      <c r="K15" s="320"/>
      <c r="L15" s="320"/>
      <c r="M15" s="320"/>
      <c r="N15" s="320"/>
      <c r="O15" s="333"/>
      <c r="P15" s="334">
        <v>7504</v>
      </c>
      <c r="Q15" s="335" t="s">
        <v>334</v>
      </c>
      <c r="R15" s="334">
        <v>2186</v>
      </c>
      <c r="S15" s="334">
        <v>3891</v>
      </c>
      <c r="T15" s="334">
        <v>972</v>
      </c>
      <c r="U15" s="334">
        <v>455</v>
      </c>
      <c r="V15" s="334">
        <v>970</v>
      </c>
      <c r="W15" s="336">
        <v>76</v>
      </c>
    </row>
    <row r="16" spans="1:25" s="281" customFormat="1" ht="15" hidden="1" customHeight="1">
      <c r="A16" s="290" t="s">
        <v>330</v>
      </c>
      <c r="B16" s="290" t="s">
        <v>331</v>
      </c>
      <c r="C16" s="290" t="s">
        <v>332</v>
      </c>
      <c r="D16" s="290" t="s">
        <v>270</v>
      </c>
      <c r="E16" s="290"/>
      <c r="F16" s="291">
        <v>3</v>
      </c>
      <c r="G16" s="292"/>
      <c r="H16" s="293" t="s">
        <v>336</v>
      </c>
      <c r="I16" s="293"/>
      <c r="J16" s="293"/>
      <c r="K16" s="293"/>
      <c r="L16" s="293"/>
      <c r="M16" s="293"/>
      <c r="N16" s="293"/>
      <c r="O16" s="294"/>
      <c r="P16" s="297">
        <v>2.95</v>
      </c>
      <c r="Q16" s="298" t="s">
        <v>334</v>
      </c>
      <c r="R16" s="297">
        <v>2.95</v>
      </c>
      <c r="S16" s="297">
        <v>2.95</v>
      </c>
      <c r="T16" s="297">
        <v>2.95</v>
      </c>
      <c r="U16" s="297">
        <v>2.96</v>
      </c>
      <c r="V16" s="297">
        <v>2.93</v>
      </c>
      <c r="W16" s="297">
        <v>2.83</v>
      </c>
    </row>
    <row r="17" spans="1:25" s="281" customFormat="1" ht="15" hidden="1" customHeight="1">
      <c r="A17" s="290" t="s">
        <v>330</v>
      </c>
      <c r="B17" s="290" t="s">
        <v>331</v>
      </c>
      <c r="C17" s="290" t="s">
        <v>332</v>
      </c>
      <c r="D17" s="290" t="s">
        <v>270</v>
      </c>
      <c r="E17" s="290"/>
      <c r="F17" s="291">
        <v>4</v>
      </c>
      <c r="G17" s="292"/>
      <c r="H17" s="293" t="s">
        <v>337</v>
      </c>
      <c r="I17" s="293"/>
      <c r="J17" s="293"/>
      <c r="K17" s="293"/>
      <c r="L17" s="293"/>
      <c r="M17" s="293"/>
      <c r="N17" s="293"/>
      <c r="O17" s="294"/>
      <c r="P17" s="297">
        <v>0.56000000000000005</v>
      </c>
      <c r="Q17" s="298" t="s">
        <v>334</v>
      </c>
      <c r="R17" s="297">
        <v>0.59</v>
      </c>
      <c r="S17" s="297">
        <v>0.57999999999999996</v>
      </c>
      <c r="T17" s="297">
        <v>0.53</v>
      </c>
      <c r="U17" s="297">
        <v>0.55000000000000004</v>
      </c>
      <c r="V17" s="297">
        <v>0.56999999999999995</v>
      </c>
      <c r="W17" s="297">
        <v>0.56000000000000005</v>
      </c>
    </row>
    <row r="18" spans="1:25" s="281" customFormat="1" ht="15" hidden="1" customHeight="1">
      <c r="A18" s="290" t="s">
        <v>330</v>
      </c>
      <c r="B18" s="290" t="s">
        <v>331</v>
      </c>
      <c r="C18" s="290" t="s">
        <v>332</v>
      </c>
      <c r="D18" s="290" t="s">
        <v>270</v>
      </c>
      <c r="E18" s="290"/>
      <c r="F18" s="291">
        <v>5</v>
      </c>
      <c r="G18" s="292"/>
      <c r="H18" s="293" t="s">
        <v>338</v>
      </c>
      <c r="I18" s="293"/>
      <c r="J18" s="293"/>
      <c r="K18" s="293"/>
      <c r="L18" s="293"/>
      <c r="M18" s="293"/>
      <c r="N18" s="293"/>
      <c r="O18" s="294"/>
      <c r="P18" s="297">
        <v>0.85</v>
      </c>
      <c r="Q18" s="298" t="s">
        <v>334</v>
      </c>
      <c r="R18" s="297">
        <v>0.8</v>
      </c>
      <c r="S18" s="297">
        <v>0.83</v>
      </c>
      <c r="T18" s="297">
        <v>0.91</v>
      </c>
      <c r="U18" s="297">
        <v>0.92</v>
      </c>
      <c r="V18" s="297">
        <v>0.86</v>
      </c>
      <c r="W18" s="297">
        <v>0.79</v>
      </c>
    </row>
    <row r="19" spans="1:25" s="281" customFormat="1" ht="15" hidden="1" customHeight="1">
      <c r="A19" s="290" t="s">
        <v>330</v>
      </c>
      <c r="B19" s="290" t="s">
        <v>331</v>
      </c>
      <c r="C19" s="290" t="s">
        <v>332</v>
      </c>
      <c r="D19" s="290" t="s">
        <v>270</v>
      </c>
      <c r="E19" s="290"/>
      <c r="F19" s="291">
        <v>6</v>
      </c>
      <c r="G19" s="292"/>
      <c r="H19" s="293" t="s">
        <v>339</v>
      </c>
      <c r="I19" s="293"/>
      <c r="J19" s="293"/>
      <c r="K19" s="293"/>
      <c r="L19" s="293"/>
      <c r="M19" s="293"/>
      <c r="N19" s="293"/>
      <c r="O19" s="294"/>
      <c r="P19" s="297">
        <v>0.67</v>
      </c>
      <c r="Q19" s="298" t="s">
        <v>334</v>
      </c>
      <c r="R19" s="297">
        <v>0.64</v>
      </c>
      <c r="S19" s="297">
        <v>0.67</v>
      </c>
      <c r="T19" s="297">
        <v>0.7</v>
      </c>
      <c r="U19" s="297">
        <v>0.71</v>
      </c>
      <c r="V19" s="297">
        <v>0.68</v>
      </c>
      <c r="W19" s="297">
        <v>0.69</v>
      </c>
    </row>
    <row r="20" spans="1:25" s="281" customFormat="1" ht="15" hidden="1" customHeight="1">
      <c r="A20" s="290" t="s">
        <v>330</v>
      </c>
      <c r="B20" s="290" t="s">
        <v>331</v>
      </c>
      <c r="C20" s="290" t="s">
        <v>332</v>
      </c>
      <c r="D20" s="290" t="s">
        <v>270</v>
      </c>
      <c r="E20" s="290"/>
      <c r="F20" s="291">
        <v>7</v>
      </c>
      <c r="G20" s="292"/>
      <c r="H20" s="293" t="s">
        <v>340</v>
      </c>
      <c r="I20" s="293"/>
      <c r="J20" s="293"/>
      <c r="K20" s="293"/>
      <c r="L20" s="293"/>
      <c r="M20" s="293"/>
      <c r="N20" s="293"/>
      <c r="O20" s="294"/>
      <c r="P20" s="297">
        <v>1.34</v>
      </c>
      <c r="Q20" s="298" t="s">
        <v>334</v>
      </c>
      <c r="R20" s="297">
        <v>1.3</v>
      </c>
      <c r="S20" s="297">
        <v>1.31</v>
      </c>
      <c r="T20" s="297">
        <v>1.38</v>
      </c>
      <c r="U20" s="297">
        <v>1.4</v>
      </c>
      <c r="V20" s="297">
        <v>1.29</v>
      </c>
      <c r="W20" s="297">
        <v>1.1499999999999999</v>
      </c>
    </row>
    <row r="21" spans="1:25" s="281" customFormat="1" ht="15" hidden="1" customHeight="1">
      <c r="A21" s="290" t="s">
        <v>330</v>
      </c>
      <c r="B21" s="290" t="s">
        <v>331</v>
      </c>
      <c r="C21" s="290" t="s">
        <v>332</v>
      </c>
      <c r="D21" s="290" t="s">
        <v>270</v>
      </c>
      <c r="E21" s="290"/>
      <c r="F21" s="291">
        <v>8</v>
      </c>
      <c r="G21" s="292"/>
      <c r="H21" s="293" t="s">
        <v>341</v>
      </c>
      <c r="I21" s="293"/>
      <c r="J21" s="293"/>
      <c r="K21" s="293"/>
      <c r="L21" s="293"/>
      <c r="M21" s="293"/>
      <c r="N21" s="293"/>
      <c r="O21" s="294"/>
      <c r="P21" s="299">
        <v>39.9</v>
      </c>
      <c r="Q21" s="300" t="s">
        <v>334</v>
      </c>
      <c r="R21" s="299">
        <v>36.700000000000003</v>
      </c>
      <c r="S21" s="299">
        <v>39.4</v>
      </c>
      <c r="T21" s="299">
        <v>41</v>
      </c>
      <c r="U21" s="299">
        <v>45.1</v>
      </c>
      <c r="V21" s="299">
        <v>38</v>
      </c>
      <c r="W21" s="299">
        <v>30.5</v>
      </c>
    </row>
    <row r="22" spans="1:25" s="281" customFormat="1" ht="15" hidden="1" customHeight="1">
      <c r="A22" s="290" t="s">
        <v>330</v>
      </c>
      <c r="B22" s="290" t="s">
        <v>331</v>
      </c>
      <c r="C22" s="290" t="s">
        <v>332</v>
      </c>
      <c r="D22" s="290" t="s">
        <v>270</v>
      </c>
      <c r="E22" s="290"/>
      <c r="F22" s="291">
        <v>9</v>
      </c>
      <c r="G22" s="292"/>
      <c r="H22" s="293" t="s">
        <v>342</v>
      </c>
      <c r="I22" s="293"/>
      <c r="J22" s="293"/>
      <c r="K22" s="293"/>
      <c r="L22" s="293"/>
      <c r="M22" s="293"/>
      <c r="N22" s="293"/>
      <c r="O22" s="294"/>
      <c r="P22" s="299">
        <v>59.7</v>
      </c>
      <c r="Q22" s="300" t="s">
        <v>334</v>
      </c>
      <c r="R22" s="299">
        <v>59.2</v>
      </c>
      <c r="S22" s="299">
        <v>59.3</v>
      </c>
      <c r="T22" s="299">
        <v>60.5</v>
      </c>
      <c r="U22" s="299">
        <v>60.4</v>
      </c>
      <c r="V22" s="299">
        <v>60.1</v>
      </c>
      <c r="W22" s="299">
        <v>59.3</v>
      </c>
    </row>
    <row r="23" spans="1:25" s="281" customFormat="1" ht="15" hidden="1" customHeight="1">
      <c r="A23" s="290" t="s">
        <v>330</v>
      </c>
      <c r="B23" s="290" t="s">
        <v>331</v>
      </c>
      <c r="C23" s="290" t="s">
        <v>332</v>
      </c>
      <c r="D23" s="290" t="s">
        <v>270</v>
      </c>
      <c r="E23" s="290"/>
      <c r="F23" s="291">
        <v>10</v>
      </c>
      <c r="G23" s="292"/>
      <c r="H23" s="293" t="s">
        <v>343</v>
      </c>
      <c r="I23" s="293"/>
      <c r="J23" s="293"/>
      <c r="K23" s="293"/>
      <c r="L23" s="293"/>
      <c r="M23" s="293"/>
      <c r="N23" s="293"/>
      <c r="O23" s="294"/>
      <c r="P23" s="299">
        <v>85.6</v>
      </c>
      <c r="Q23" s="300" t="s">
        <v>334</v>
      </c>
      <c r="R23" s="299">
        <v>80.8</v>
      </c>
      <c r="S23" s="299">
        <v>85.7</v>
      </c>
      <c r="T23" s="299">
        <v>88.3</v>
      </c>
      <c r="U23" s="299">
        <v>90.2</v>
      </c>
      <c r="V23" s="299">
        <v>85.8</v>
      </c>
      <c r="W23" s="299">
        <v>85.5</v>
      </c>
    </row>
    <row r="24" spans="1:25" s="281" customFormat="1" ht="15" hidden="1" customHeight="1">
      <c r="A24" s="290" t="s">
        <v>330</v>
      </c>
      <c r="B24" s="290" t="s">
        <v>331</v>
      </c>
      <c r="C24" s="290" t="s">
        <v>332</v>
      </c>
      <c r="D24" s="290" t="s">
        <v>270</v>
      </c>
      <c r="E24" s="290"/>
      <c r="F24" s="291">
        <v>11</v>
      </c>
      <c r="G24" s="292"/>
      <c r="H24" s="293" t="s">
        <v>344</v>
      </c>
      <c r="I24" s="293"/>
      <c r="J24" s="293"/>
      <c r="K24" s="293"/>
      <c r="L24" s="293"/>
      <c r="M24" s="293"/>
      <c r="N24" s="293"/>
      <c r="O24" s="294"/>
      <c r="P24" s="299">
        <v>39.6</v>
      </c>
      <c r="Q24" s="300" t="s">
        <v>334</v>
      </c>
      <c r="R24" s="299">
        <v>36.299999999999997</v>
      </c>
      <c r="S24" s="299">
        <v>38.700000000000003</v>
      </c>
      <c r="T24" s="299">
        <v>42.5</v>
      </c>
      <c r="U24" s="299">
        <v>42</v>
      </c>
      <c r="V24" s="299">
        <v>37.700000000000003</v>
      </c>
      <c r="W24" s="299">
        <v>35.9</v>
      </c>
    </row>
    <row r="25" spans="1:25" s="281" customFormat="1" ht="15" hidden="1" customHeight="1">
      <c r="A25" s="290" t="s">
        <v>330</v>
      </c>
      <c r="B25" s="290" t="s">
        <v>331</v>
      </c>
      <c r="C25" s="290" t="s">
        <v>332</v>
      </c>
      <c r="D25" s="290" t="s">
        <v>270</v>
      </c>
      <c r="E25" s="290"/>
      <c r="F25" s="291">
        <v>12</v>
      </c>
      <c r="G25" s="292"/>
      <c r="H25" s="293" t="s">
        <v>345</v>
      </c>
      <c r="I25" s="293"/>
      <c r="J25" s="293"/>
      <c r="K25" s="293"/>
      <c r="L25" s="293"/>
      <c r="M25" s="293"/>
      <c r="N25" s="293"/>
      <c r="O25" s="294"/>
      <c r="P25" s="300" t="s">
        <v>334</v>
      </c>
      <c r="Q25" s="300" t="s">
        <v>334</v>
      </c>
      <c r="R25" s="300" t="s">
        <v>334</v>
      </c>
      <c r="S25" s="300" t="s">
        <v>334</v>
      </c>
      <c r="T25" s="300" t="s">
        <v>334</v>
      </c>
      <c r="U25" s="300" t="s">
        <v>334</v>
      </c>
      <c r="V25" s="300" t="s">
        <v>334</v>
      </c>
      <c r="W25" s="300" t="s">
        <v>334</v>
      </c>
    </row>
    <row r="26" spans="1:25" s="281" customFormat="1" ht="15" hidden="1" customHeight="1">
      <c r="A26" s="290" t="s">
        <v>330</v>
      </c>
      <c r="B26" s="290" t="s">
        <v>331</v>
      </c>
      <c r="C26" s="290" t="s">
        <v>332</v>
      </c>
      <c r="D26" s="290" t="s">
        <v>270</v>
      </c>
      <c r="E26" s="290"/>
      <c r="F26" s="291">
        <v>13</v>
      </c>
      <c r="G26" s="292"/>
      <c r="H26" s="293" t="s">
        <v>346</v>
      </c>
      <c r="I26" s="293"/>
      <c r="J26" s="293"/>
      <c r="K26" s="293"/>
      <c r="L26" s="293"/>
      <c r="M26" s="293"/>
      <c r="N26" s="293"/>
      <c r="O26" s="294"/>
      <c r="P26" s="300" t="s">
        <v>334</v>
      </c>
      <c r="Q26" s="300" t="s">
        <v>334</v>
      </c>
      <c r="R26" s="300" t="s">
        <v>334</v>
      </c>
      <c r="S26" s="300" t="s">
        <v>334</v>
      </c>
      <c r="T26" s="300" t="s">
        <v>334</v>
      </c>
      <c r="U26" s="300" t="s">
        <v>334</v>
      </c>
      <c r="V26" s="300" t="s">
        <v>334</v>
      </c>
      <c r="W26" s="300" t="s">
        <v>334</v>
      </c>
    </row>
    <row r="27" spans="1:25" s="281" customFormat="1" ht="15" hidden="1" customHeight="1">
      <c r="A27" s="290" t="s">
        <v>330</v>
      </c>
      <c r="B27" s="290" t="s">
        <v>331</v>
      </c>
      <c r="C27" s="290" t="s">
        <v>332</v>
      </c>
      <c r="D27" s="290" t="s">
        <v>270</v>
      </c>
      <c r="E27" s="290"/>
      <c r="F27" s="291">
        <v>14</v>
      </c>
      <c r="G27" s="292"/>
      <c r="H27" s="293" t="s">
        <v>347</v>
      </c>
      <c r="I27" s="293"/>
      <c r="J27" s="293"/>
      <c r="K27" s="293"/>
      <c r="L27" s="293"/>
      <c r="M27" s="293"/>
      <c r="N27" s="293"/>
      <c r="O27" s="294"/>
      <c r="P27" s="299">
        <v>13.3</v>
      </c>
      <c r="Q27" s="300" t="s">
        <v>334</v>
      </c>
      <c r="R27" s="299">
        <v>17.8</v>
      </c>
      <c r="S27" s="299">
        <v>13.4</v>
      </c>
      <c r="T27" s="299">
        <v>11.1</v>
      </c>
      <c r="U27" s="299">
        <v>8.6999999999999993</v>
      </c>
      <c r="V27" s="299">
        <v>13.2</v>
      </c>
      <c r="W27" s="299">
        <v>9.1999999999999993</v>
      </c>
    </row>
    <row r="28" spans="1:25" s="281" customFormat="1" ht="15" hidden="1" customHeight="1">
      <c r="A28" s="290" t="s">
        <v>330</v>
      </c>
      <c r="B28" s="290" t="s">
        <v>331</v>
      </c>
      <c r="C28" s="290" t="s">
        <v>332</v>
      </c>
      <c r="D28" s="290" t="s">
        <v>270</v>
      </c>
      <c r="E28" s="290"/>
      <c r="F28" s="291">
        <v>15</v>
      </c>
      <c r="G28" s="292"/>
      <c r="H28" s="293" t="s">
        <v>348</v>
      </c>
      <c r="I28" s="293"/>
      <c r="J28" s="293"/>
      <c r="K28" s="293"/>
      <c r="L28" s="293"/>
      <c r="M28" s="293"/>
      <c r="N28" s="293"/>
      <c r="O28" s="294"/>
      <c r="P28" s="299">
        <v>24.5</v>
      </c>
      <c r="Q28" s="300" t="s">
        <v>334</v>
      </c>
      <c r="R28" s="299">
        <v>24</v>
      </c>
      <c r="S28" s="299">
        <v>25.2</v>
      </c>
      <c r="T28" s="299">
        <v>24.8</v>
      </c>
      <c r="U28" s="299">
        <v>23.8</v>
      </c>
      <c r="V28" s="299">
        <v>24</v>
      </c>
      <c r="W28" s="299">
        <v>21.1</v>
      </c>
    </row>
    <row r="29" spans="1:25" s="281" customFormat="1" ht="15" customHeight="1">
      <c r="A29" s="290" t="s">
        <v>330</v>
      </c>
      <c r="B29" s="290" t="s">
        <v>331</v>
      </c>
      <c r="C29" s="290" t="s">
        <v>332</v>
      </c>
      <c r="D29" s="290" t="s">
        <v>270</v>
      </c>
      <c r="E29" s="290"/>
      <c r="F29" s="291">
        <v>16</v>
      </c>
      <c r="G29" s="292"/>
      <c r="H29" s="301"/>
      <c r="I29" s="301"/>
      <c r="J29" s="301"/>
      <c r="K29" s="302" t="s">
        <v>349</v>
      </c>
      <c r="L29" s="301"/>
      <c r="M29" s="301"/>
      <c r="N29" s="301"/>
      <c r="O29" s="303"/>
      <c r="P29" s="295">
        <v>277926</v>
      </c>
      <c r="Q29" s="295">
        <v>10000</v>
      </c>
      <c r="R29" s="295">
        <v>292241</v>
      </c>
      <c r="S29" s="295">
        <v>279546</v>
      </c>
      <c r="T29" s="295">
        <v>268992</v>
      </c>
      <c r="U29" s="295">
        <v>262527</v>
      </c>
      <c r="V29" s="295">
        <v>263899</v>
      </c>
      <c r="W29" s="295">
        <v>268760</v>
      </c>
    </row>
    <row r="30" spans="1:25" s="281" customFormat="1" ht="15" customHeight="1">
      <c r="A30" s="290" t="s">
        <v>330</v>
      </c>
      <c r="B30" s="290" t="s">
        <v>331</v>
      </c>
      <c r="C30" s="290" t="s">
        <v>332</v>
      </c>
      <c r="D30" s="290" t="s">
        <v>270</v>
      </c>
      <c r="E30" s="290"/>
      <c r="F30" s="291">
        <v>17</v>
      </c>
      <c r="G30" s="292"/>
      <c r="H30" s="319">
        <v>1</v>
      </c>
      <c r="I30" s="319"/>
      <c r="J30" s="319"/>
      <c r="K30" s="319"/>
      <c r="L30" s="318" t="s">
        <v>350</v>
      </c>
      <c r="M30" s="319"/>
      <c r="N30" s="319"/>
      <c r="O30" s="339"/>
      <c r="P30" s="334">
        <v>76440</v>
      </c>
      <c r="Q30" s="334">
        <v>10000</v>
      </c>
      <c r="R30" s="334">
        <v>81950</v>
      </c>
      <c r="S30" s="334">
        <v>76414</v>
      </c>
      <c r="T30" s="334">
        <v>73719</v>
      </c>
      <c r="U30" s="334">
        <v>70725</v>
      </c>
      <c r="V30" s="334">
        <v>76089</v>
      </c>
      <c r="W30" s="295">
        <v>78235</v>
      </c>
    </row>
    <row r="31" spans="1:25" s="281" customFormat="1" ht="15" customHeight="1">
      <c r="A31" s="290" t="s">
        <v>330</v>
      </c>
      <c r="B31" s="290" t="s">
        <v>331</v>
      </c>
      <c r="C31" s="290" t="s">
        <v>332</v>
      </c>
      <c r="D31" s="290" t="s">
        <v>270</v>
      </c>
      <c r="E31" s="290"/>
      <c r="F31" s="291">
        <v>18</v>
      </c>
      <c r="G31" s="292"/>
      <c r="H31" s="340" t="s">
        <v>351</v>
      </c>
      <c r="I31" s="340"/>
      <c r="J31" s="340"/>
      <c r="K31" s="340"/>
      <c r="L31" s="340"/>
      <c r="M31" s="341" t="s">
        <v>352</v>
      </c>
      <c r="N31" s="341"/>
      <c r="O31" s="342"/>
      <c r="P31" s="343">
        <v>6670</v>
      </c>
      <c r="Q31" s="343">
        <v>9978</v>
      </c>
      <c r="R31" s="343">
        <v>6923</v>
      </c>
      <c r="S31" s="343">
        <v>6816</v>
      </c>
      <c r="T31" s="343">
        <v>6521</v>
      </c>
      <c r="U31" s="343">
        <v>6151</v>
      </c>
      <c r="V31" s="343">
        <v>6995</v>
      </c>
      <c r="W31" s="295">
        <v>6937</v>
      </c>
      <c r="X31" s="281" t="s">
        <v>715</v>
      </c>
      <c r="Y31" s="499">
        <f>S31</f>
        <v>6816</v>
      </c>
    </row>
    <row r="32" spans="1:25" s="281" customFormat="1" ht="15" customHeight="1">
      <c r="A32" s="290" t="s">
        <v>330</v>
      </c>
      <c r="B32" s="290" t="s">
        <v>331</v>
      </c>
      <c r="C32" s="290" t="s">
        <v>332</v>
      </c>
      <c r="D32" s="290" t="s">
        <v>270</v>
      </c>
      <c r="E32" s="290"/>
      <c r="F32" s="291">
        <v>19</v>
      </c>
      <c r="G32" s="292"/>
      <c r="H32" s="301" t="s">
        <v>353</v>
      </c>
      <c r="I32" s="301"/>
      <c r="J32" s="301"/>
      <c r="K32" s="301"/>
      <c r="L32" s="301"/>
      <c r="M32" s="301"/>
      <c r="N32" s="302" t="s">
        <v>354</v>
      </c>
      <c r="O32" s="304"/>
      <c r="P32" s="295">
        <v>1929</v>
      </c>
      <c r="Q32" s="295">
        <v>4901</v>
      </c>
      <c r="R32" s="295">
        <v>1993</v>
      </c>
      <c r="S32" s="295">
        <v>1996</v>
      </c>
      <c r="T32" s="295">
        <v>1932</v>
      </c>
      <c r="U32" s="295">
        <v>1678</v>
      </c>
      <c r="V32" s="295">
        <v>1949</v>
      </c>
      <c r="W32" s="295">
        <v>1839</v>
      </c>
      <c r="X32" s="281" t="s">
        <v>588</v>
      </c>
    </row>
    <row r="33" spans="1:25" s="281" customFormat="1" ht="15" customHeight="1">
      <c r="A33" s="290" t="s">
        <v>330</v>
      </c>
      <c r="B33" s="290" t="s">
        <v>331</v>
      </c>
      <c r="C33" s="290" t="s">
        <v>332</v>
      </c>
      <c r="D33" s="290" t="s">
        <v>270</v>
      </c>
      <c r="E33" s="290"/>
      <c r="F33" s="291">
        <v>20</v>
      </c>
      <c r="G33" s="292"/>
      <c r="H33" s="301" t="s">
        <v>355</v>
      </c>
      <c r="I33" s="301"/>
      <c r="J33" s="301"/>
      <c r="K33" s="301"/>
      <c r="L33" s="301"/>
      <c r="M33" s="301"/>
      <c r="N33" s="302" t="s">
        <v>356</v>
      </c>
      <c r="O33" s="304"/>
      <c r="P33" s="295">
        <v>2591</v>
      </c>
      <c r="Q33" s="295">
        <v>9783</v>
      </c>
      <c r="R33" s="295">
        <v>2760</v>
      </c>
      <c r="S33" s="295">
        <v>2630</v>
      </c>
      <c r="T33" s="295">
        <v>2474</v>
      </c>
      <c r="U33" s="295">
        <v>2388</v>
      </c>
      <c r="V33" s="295">
        <v>2949</v>
      </c>
      <c r="W33" s="295">
        <v>3090</v>
      </c>
    </row>
    <row r="34" spans="1:25" s="281" customFormat="1" ht="15" customHeight="1">
      <c r="A34" s="290" t="s">
        <v>330</v>
      </c>
      <c r="B34" s="290" t="s">
        <v>331</v>
      </c>
      <c r="C34" s="290" t="s">
        <v>332</v>
      </c>
      <c r="D34" s="290" t="s">
        <v>270</v>
      </c>
      <c r="E34" s="290"/>
      <c r="F34" s="291">
        <v>21</v>
      </c>
      <c r="G34" s="292"/>
      <c r="H34" s="301" t="s">
        <v>357</v>
      </c>
      <c r="I34" s="301"/>
      <c r="J34" s="301"/>
      <c r="K34" s="301"/>
      <c r="L34" s="301"/>
      <c r="M34" s="301"/>
      <c r="N34" s="302" t="s">
        <v>358</v>
      </c>
      <c r="O34" s="304"/>
      <c r="P34" s="295">
        <v>1654</v>
      </c>
      <c r="Q34" s="295">
        <v>9618</v>
      </c>
      <c r="R34" s="295">
        <v>1645</v>
      </c>
      <c r="S34" s="295">
        <v>1692</v>
      </c>
      <c r="T34" s="295">
        <v>1642</v>
      </c>
      <c r="U34" s="295">
        <v>1610</v>
      </c>
      <c r="V34" s="295">
        <v>1585</v>
      </c>
      <c r="W34" s="295">
        <v>1508</v>
      </c>
    </row>
    <row r="35" spans="1:25" s="281" customFormat="1" ht="15" customHeight="1">
      <c r="A35" s="290" t="s">
        <v>330</v>
      </c>
      <c r="B35" s="290" t="s">
        <v>331</v>
      </c>
      <c r="C35" s="290" t="s">
        <v>332</v>
      </c>
      <c r="D35" s="290" t="s">
        <v>270</v>
      </c>
      <c r="E35" s="290"/>
      <c r="F35" s="291">
        <v>22</v>
      </c>
      <c r="G35" s="292"/>
      <c r="H35" s="301" t="s">
        <v>359</v>
      </c>
      <c r="I35" s="301"/>
      <c r="J35" s="301"/>
      <c r="K35" s="301"/>
      <c r="L35" s="301"/>
      <c r="M35" s="301"/>
      <c r="N35" s="302" t="s">
        <v>360</v>
      </c>
      <c r="O35" s="304"/>
      <c r="P35" s="295">
        <v>496</v>
      </c>
      <c r="Q35" s="295">
        <v>6255</v>
      </c>
      <c r="R35" s="295">
        <v>525</v>
      </c>
      <c r="S35" s="295">
        <v>498</v>
      </c>
      <c r="T35" s="295">
        <v>473</v>
      </c>
      <c r="U35" s="295">
        <v>476</v>
      </c>
      <c r="V35" s="295">
        <v>512</v>
      </c>
      <c r="W35" s="295">
        <v>500</v>
      </c>
    </row>
    <row r="36" spans="1:25" s="281" customFormat="1" ht="15" customHeight="1">
      <c r="A36" s="290" t="s">
        <v>330</v>
      </c>
      <c r="B36" s="290" t="s">
        <v>331</v>
      </c>
      <c r="C36" s="290" t="s">
        <v>332</v>
      </c>
      <c r="D36" s="290" t="s">
        <v>270</v>
      </c>
      <c r="E36" s="290"/>
      <c r="F36" s="291">
        <v>23</v>
      </c>
      <c r="G36" s="292"/>
      <c r="H36" s="340" t="s">
        <v>361</v>
      </c>
      <c r="I36" s="340"/>
      <c r="J36" s="340"/>
      <c r="K36" s="340"/>
      <c r="L36" s="340"/>
      <c r="M36" s="341" t="s">
        <v>362</v>
      </c>
      <c r="N36" s="341"/>
      <c r="O36" s="342"/>
      <c r="P36" s="343">
        <v>6224</v>
      </c>
      <c r="Q36" s="343">
        <v>9886</v>
      </c>
      <c r="R36" s="343">
        <v>6425</v>
      </c>
      <c r="S36" s="343">
        <v>6164</v>
      </c>
      <c r="T36" s="343">
        <v>6247</v>
      </c>
      <c r="U36" s="343">
        <v>5941</v>
      </c>
      <c r="V36" s="343">
        <v>6315</v>
      </c>
      <c r="W36" s="295">
        <v>6152</v>
      </c>
    </row>
    <row r="37" spans="1:25" s="281" customFormat="1" ht="15" customHeight="1">
      <c r="A37" s="290" t="s">
        <v>330</v>
      </c>
      <c r="B37" s="290" t="s">
        <v>331</v>
      </c>
      <c r="C37" s="290" t="s">
        <v>332</v>
      </c>
      <c r="D37" s="290" t="s">
        <v>270</v>
      </c>
      <c r="E37" s="290"/>
      <c r="F37" s="291">
        <v>24</v>
      </c>
      <c r="G37" s="292"/>
      <c r="H37" s="301" t="s">
        <v>363</v>
      </c>
      <c r="I37" s="301"/>
      <c r="J37" s="301"/>
      <c r="K37" s="301"/>
      <c r="L37" s="301"/>
      <c r="M37" s="301"/>
      <c r="N37" s="302" t="s">
        <v>364</v>
      </c>
      <c r="O37" s="304"/>
      <c r="P37" s="295">
        <v>3552</v>
      </c>
      <c r="Q37" s="295">
        <v>9231</v>
      </c>
      <c r="R37" s="295">
        <v>3754</v>
      </c>
      <c r="S37" s="295">
        <v>3497</v>
      </c>
      <c r="T37" s="295">
        <v>3543</v>
      </c>
      <c r="U37" s="295">
        <v>3307</v>
      </c>
      <c r="V37" s="295">
        <v>3742</v>
      </c>
      <c r="W37" s="295">
        <v>3790</v>
      </c>
      <c r="X37" s="281" t="s">
        <v>704</v>
      </c>
      <c r="Y37" s="499">
        <f>S37</f>
        <v>3497</v>
      </c>
    </row>
    <row r="38" spans="1:25" s="281" customFormat="1" ht="15" customHeight="1">
      <c r="A38" s="290" t="s">
        <v>330</v>
      </c>
      <c r="B38" s="290" t="s">
        <v>331</v>
      </c>
      <c r="C38" s="290" t="s">
        <v>332</v>
      </c>
      <c r="D38" s="290" t="s">
        <v>270</v>
      </c>
      <c r="E38" s="290"/>
      <c r="F38" s="291">
        <v>25</v>
      </c>
      <c r="G38" s="292"/>
      <c r="H38" s="301" t="s">
        <v>365</v>
      </c>
      <c r="I38" s="301"/>
      <c r="J38" s="301"/>
      <c r="K38" s="301"/>
      <c r="L38" s="301"/>
      <c r="M38" s="301"/>
      <c r="N38" s="302" t="s">
        <v>366</v>
      </c>
      <c r="O38" s="304"/>
      <c r="P38" s="295">
        <v>1099</v>
      </c>
      <c r="Q38" s="295">
        <v>7931</v>
      </c>
      <c r="R38" s="295">
        <v>1105</v>
      </c>
      <c r="S38" s="295">
        <v>1086</v>
      </c>
      <c r="T38" s="295">
        <v>1104</v>
      </c>
      <c r="U38" s="295">
        <v>1106</v>
      </c>
      <c r="V38" s="295">
        <v>1104</v>
      </c>
      <c r="W38" s="295">
        <v>889</v>
      </c>
      <c r="X38" s="281" t="s">
        <v>708</v>
      </c>
      <c r="Y38" s="499">
        <f>S38</f>
        <v>1086</v>
      </c>
    </row>
    <row r="39" spans="1:25" s="281" customFormat="1" ht="15" customHeight="1">
      <c r="A39" s="290" t="s">
        <v>330</v>
      </c>
      <c r="B39" s="290" t="s">
        <v>331</v>
      </c>
      <c r="C39" s="290" t="s">
        <v>332</v>
      </c>
      <c r="D39" s="290" t="s">
        <v>270</v>
      </c>
      <c r="E39" s="290"/>
      <c r="F39" s="291">
        <v>26</v>
      </c>
      <c r="G39" s="292"/>
      <c r="H39" s="301" t="s">
        <v>367</v>
      </c>
      <c r="I39" s="301"/>
      <c r="J39" s="301"/>
      <c r="K39" s="301"/>
      <c r="L39" s="301"/>
      <c r="M39" s="301"/>
      <c r="N39" s="302" t="s">
        <v>368</v>
      </c>
      <c r="O39" s="304"/>
      <c r="P39" s="295">
        <v>690</v>
      </c>
      <c r="Q39" s="295">
        <v>8442</v>
      </c>
      <c r="R39" s="295">
        <v>668</v>
      </c>
      <c r="S39" s="295">
        <v>689</v>
      </c>
      <c r="T39" s="295">
        <v>721</v>
      </c>
      <c r="U39" s="295">
        <v>681</v>
      </c>
      <c r="V39" s="295">
        <v>714</v>
      </c>
      <c r="W39" s="295">
        <v>686</v>
      </c>
    </row>
    <row r="40" spans="1:25" s="281" customFormat="1" ht="15" customHeight="1">
      <c r="A40" s="290" t="s">
        <v>330</v>
      </c>
      <c r="B40" s="290" t="s">
        <v>331</v>
      </c>
      <c r="C40" s="290" t="s">
        <v>332</v>
      </c>
      <c r="D40" s="290" t="s">
        <v>270</v>
      </c>
      <c r="E40" s="290"/>
      <c r="F40" s="291">
        <v>27</v>
      </c>
      <c r="G40" s="292"/>
      <c r="H40" s="301" t="s">
        <v>369</v>
      </c>
      <c r="I40" s="301"/>
      <c r="J40" s="301"/>
      <c r="K40" s="301"/>
      <c r="L40" s="301"/>
      <c r="M40" s="301"/>
      <c r="N40" s="293" t="s">
        <v>370</v>
      </c>
      <c r="O40" s="294"/>
      <c r="P40" s="295">
        <v>884</v>
      </c>
      <c r="Q40" s="295">
        <v>7874</v>
      </c>
      <c r="R40" s="295">
        <v>899</v>
      </c>
      <c r="S40" s="295">
        <v>892</v>
      </c>
      <c r="T40" s="295">
        <v>880</v>
      </c>
      <c r="U40" s="295">
        <v>847</v>
      </c>
      <c r="V40" s="295">
        <v>754</v>
      </c>
      <c r="W40" s="295">
        <v>786</v>
      </c>
    </row>
    <row r="41" spans="1:25" s="281" customFormat="1" ht="15" customHeight="1">
      <c r="A41" s="290" t="s">
        <v>330</v>
      </c>
      <c r="B41" s="290" t="s">
        <v>331</v>
      </c>
      <c r="C41" s="290" t="s">
        <v>332</v>
      </c>
      <c r="D41" s="290" t="s">
        <v>270</v>
      </c>
      <c r="E41" s="290"/>
      <c r="F41" s="291">
        <v>28</v>
      </c>
      <c r="G41" s="292"/>
      <c r="H41" s="340" t="s">
        <v>371</v>
      </c>
      <c r="I41" s="340"/>
      <c r="J41" s="340"/>
      <c r="K41" s="340"/>
      <c r="L41" s="340"/>
      <c r="M41" s="344" t="s">
        <v>372</v>
      </c>
      <c r="N41" s="340"/>
      <c r="O41" s="345"/>
      <c r="P41" s="343">
        <v>8102</v>
      </c>
      <c r="Q41" s="343">
        <v>9899</v>
      </c>
      <c r="R41" s="343">
        <v>8677</v>
      </c>
      <c r="S41" s="343">
        <v>7985</v>
      </c>
      <c r="T41" s="343">
        <v>7909</v>
      </c>
      <c r="U41" s="343">
        <v>7596</v>
      </c>
      <c r="V41" s="343">
        <v>9116</v>
      </c>
      <c r="W41" s="295">
        <v>9026</v>
      </c>
      <c r="X41" s="281" t="s">
        <v>716</v>
      </c>
      <c r="Y41" s="499">
        <f>S41</f>
        <v>7985</v>
      </c>
    </row>
    <row r="42" spans="1:25" s="281" customFormat="1" ht="15" customHeight="1">
      <c r="A42" s="290" t="s">
        <v>330</v>
      </c>
      <c r="B42" s="290" t="s">
        <v>331</v>
      </c>
      <c r="C42" s="290" t="s">
        <v>332</v>
      </c>
      <c r="D42" s="290" t="s">
        <v>270</v>
      </c>
      <c r="E42" s="290"/>
      <c r="F42" s="291">
        <v>29</v>
      </c>
      <c r="G42" s="292"/>
      <c r="H42" s="301" t="s">
        <v>373</v>
      </c>
      <c r="I42" s="301"/>
      <c r="J42" s="301"/>
      <c r="K42" s="301"/>
      <c r="L42" s="301"/>
      <c r="M42" s="301"/>
      <c r="N42" s="293" t="s">
        <v>374</v>
      </c>
      <c r="O42" s="294"/>
      <c r="P42" s="295">
        <v>6583</v>
      </c>
      <c r="Q42" s="295">
        <v>9756</v>
      </c>
      <c r="R42" s="295">
        <v>7124</v>
      </c>
      <c r="S42" s="295">
        <v>6492</v>
      </c>
      <c r="T42" s="295">
        <v>6391</v>
      </c>
      <c r="U42" s="295">
        <v>6083</v>
      </c>
      <c r="V42" s="295">
        <v>7655</v>
      </c>
      <c r="W42" s="295">
        <v>7531</v>
      </c>
    </row>
    <row r="43" spans="1:25" s="281" customFormat="1" ht="15" customHeight="1">
      <c r="A43" s="290" t="s">
        <v>330</v>
      </c>
      <c r="B43" s="290" t="s">
        <v>331</v>
      </c>
      <c r="C43" s="290" t="s">
        <v>332</v>
      </c>
      <c r="D43" s="290" t="s">
        <v>270</v>
      </c>
      <c r="E43" s="290"/>
      <c r="F43" s="291">
        <v>30</v>
      </c>
      <c r="G43" s="292"/>
      <c r="H43" s="301" t="s">
        <v>375</v>
      </c>
      <c r="I43" s="301"/>
      <c r="J43" s="301"/>
      <c r="K43" s="301"/>
      <c r="L43" s="301"/>
      <c r="M43" s="301"/>
      <c r="N43" s="293" t="s">
        <v>376</v>
      </c>
      <c r="O43" s="294"/>
      <c r="P43" s="295">
        <v>1519</v>
      </c>
      <c r="Q43" s="295">
        <v>9166</v>
      </c>
      <c r="R43" s="295">
        <v>1553</v>
      </c>
      <c r="S43" s="295">
        <v>1493</v>
      </c>
      <c r="T43" s="295">
        <v>1518</v>
      </c>
      <c r="U43" s="295">
        <v>1513</v>
      </c>
      <c r="V43" s="295">
        <v>1461</v>
      </c>
      <c r="W43" s="295">
        <v>1495</v>
      </c>
    </row>
    <row r="44" spans="1:25" s="281" customFormat="1" ht="15" customHeight="1">
      <c r="A44" s="290" t="s">
        <v>330</v>
      </c>
      <c r="B44" s="290" t="s">
        <v>331</v>
      </c>
      <c r="C44" s="290" t="s">
        <v>332</v>
      </c>
      <c r="D44" s="290" t="s">
        <v>270</v>
      </c>
      <c r="E44" s="290"/>
      <c r="F44" s="291">
        <v>31</v>
      </c>
      <c r="G44" s="292"/>
      <c r="H44" s="319" t="s">
        <v>377</v>
      </c>
      <c r="I44" s="319"/>
      <c r="J44" s="319"/>
      <c r="K44" s="319"/>
      <c r="L44" s="319"/>
      <c r="M44" s="320" t="s">
        <v>378</v>
      </c>
      <c r="N44" s="319"/>
      <c r="O44" s="339"/>
      <c r="P44" s="334">
        <v>4107</v>
      </c>
      <c r="Q44" s="334">
        <v>9943</v>
      </c>
      <c r="R44" s="334">
        <v>4372</v>
      </c>
      <c r="S44" s="334">
        <v>4084</v>
      </c>
      <c r="T44" s="334">
        <v>4007</v>
      </c>
      <c r="U44" s="334">
        <v>3829</v>
      </c>
      <c r="V44" s="334">
        <v>4135</v>
      </c>
      <c r="W44" s="295">
        <v>4084</v>
      </c>
      <c r="X44" s="281" t="s">
        <v>715</v>
      </c>
      <c r="Y44" s="499">
        <f>S44</f>
        <v>4084</v>
      </c>
    </row>
    <row r="45" spans="1:25" s="281" customFormat="1" ht="15" customHeight="1">
      <c r="A45" s="290" t="s">
        <v>330</v>
      </c>
      <c r="B45" s="290" t="s">
        <v>331</v>
      </c>
      <c r="C45" s="290" t="s">
        <v>332</v>
      </c>
      <c r="D45" s="290" t="s">
        <v>270</v>
      </c>
      <c r="E45" s="290"/>
      <c r="F45" s="291">
        <v>32</v>
      </c>
      <c r="G45" s="292"/>
      <c r="H45" s="359" t="s">
        <v>379</v>
      </c>
      <c r="I45" s="359"/>
      <c r="J45" s="359"/>
      <c r="K45" s="359"/>
      <c r="L45" s="359"/>
      <c r="M45" s="359"/>
      <c r="N45" s="360" t="s">
        <v>380</v>
      </c>
      <c r="O45" s="361"/>
      <c r="P45" s="362">
        <v>1323</v>
      </c>
      <c r="Q45" s="362">
        <v>8576</v>
      </c>
      <c r="R45" s="362">
        <v>1386</v>
      </c>
      <c r="S45" s="362">
        <v>1323</v>
      </c>
      <c r="T45" s="362">
        <v>1299</v>
      </c>
      <c r="U45" s="362">
        <v>1248</v>
      </c>
      <c r="V45" s="362">
        <v>1404</v>
      </c>
      <c r="W45" s="295">
        <v>1366</v>
      </c>
      <c r="X45" s="281" t="s">
        <v>153</v>
      </c>
    </row>
    <row r="46" spans="1:25" s="281" customFormat="1" ht="15" customHeight="1">
      <c r="A46" s="290" t="s">
        <v>330</v>
      </c>
      <c r="B46" s="290" t="s">
        <v>331</v>
      </c>
      <c r="C46" s="290" t="s">
        <v>332</v>
      </c>
      <c r="D46" s="290" t="s">
        <v>270</v>
      </c>
      <c r="E46" s="290"/>
      <c r="F46" s="291">
        <v>33</v>
      </c>
      <c r="G46" s="292"/>
      <c r="H46" s="301" t="s">
        <v>381</v>
      </c>
      <c r="I46" s="301"/>
      <c r="J46" s="301"/>
      <c r="K46" s="301"/>
      <c r="L46" s="301"/>
      <c r="M46" s="301"/>
      <c r="N46" s="293" t="s">
        <v>382</v>
      </c>
      <c r="O46" s="294"/>
      <c r="P46" s="295">
        <v>1946</v>
      </c>
      <c r="Q46" s="295">
        <v>9307</v>
      </c>
      <c r="R46" s="295">
        <v>2133</v>
      </c>
      <c r="S46" s="295">
        <v>1932</v>
      </c>
      <c r="T46" s="295">
        <v>1854</v>
      </c>
      <c r="U46" s="295">
        <v>1777</v>
      </c>
      <c r="V46" s="295">
        <v>1813</v>
      </c>
      <c r="W46" s="295">
        <v>1862</v>
      </c>
    </row>
    <row r="47" spans="1:25" s="281" customFormat="1" ht="15" customHeight="1">
      <c r="A47" s="290" t="s">
        <v>330</v>
      </c>
      <c r="B47" s="290" t="s">
        <v>331</v>
      </c>
      <c r="C47" s="290" t="s">
        <v>332</v>
      </c>
      <c r="D47" s="290" t="s">
        <v>270</v>
      </c>
      <c r="E47" s="290"/>
      <c r="F47" s="291">
        <v>34</v>
      </c>
      <c r="G47" s="292"/>
      <c r="H47" s="301" t="s">
        <v>383</v>
      </c>
      <c r="I47" s="301"/>
      <c r="J47" s="301"/>
      <c r="K47" s="301"/>
      <c r="L47" s="301"/>
      <c r="M47" s="301"/>
      <c r="N47" s="293" t="s">
        <v>384</v>
      </c>
      <c r="O47" s="294"/>
      <c r="P47" s="295">
        <v>838</v>
      </c>
      <c r="Q47" s="295">
        <v>9507</v>
      </c>
      <c r="R47" s="295">
        <v>853</v>
      </c>
      <c r="S47" s="295">
        <v>830</v>
      </c>
      <c r="T47" s="295">
        <v>855</v>
      </c>
      <c r="U47" s="295">
        <v>803</v>
      </c>
      <c r="V47" s="295">
        <v>918</v>
      </c>
      <c r="W47" s="295">
        <v>856</v>
      </c>
    </row>
    <row r="48" spans="1:25" s="281" customFormat="1" ht="15" customHeight="1">
      <c r="A48" s="290" t="s">
        <v>330</v>
      </c>
      <c r="B48" s="290" t="s">
        <v>331</v>
      </c>
      <c r="C48" s="290" t="s">
        <v>332</v>
      </c>
      <c r="D48" s="290" t="s">
        <v>270</v>
      </c>
      <c r="E48" s="290"/>
      <c r="F48" s="291">
        <v>35</v>
      </c>
      <c r="G48" s="292"/>
      <c r="H48" s="340" t="s">
        <v>385</v>
      </c>
      <c r="I48" s="340"/>
      <c r="J48" s="340"/>
      <c r="K48" s="340"/>
      <c r="L48" s="340"/>
      <c r="M48" s="344" t="s">
        <v>386</v>
      </c>
      <c r="N48" s="340"/>
      <c r="O48" s="345"/>
      <c r="P48" s="343">
        <v>9237</v>
      </c>
      <c r="Q48" s="343">
        <v>9980</v>
      </c>
      <c r="R48" s="343">
        <v>10157</v>
      </c>
      <c r="S48" s="343">
        <v>9276</v>
      </c>
      <c r="T48" s="343">
        <v>8802</v>
      </c>
      <c r="U48" s="343">
        <v>8167</v>
      </c>
      <c r="V48" s="343">
        <v>9033</v>
      </c>
      <c r="W48" s="295">
        <v>9358</v>
      </c>
    </row>
    <row r="49" spans="1:25" s="281" customFormat="1" ht="15" customHeight="1">
      <c r="A49" s="290" t="s">
        <v>330</v>
      </c>
      <c r="B49" s="290" t="s">
        <v>331</v>
      </c>
      <c r="C49" s="290" t="s">
        <v>332</v>
      </c>
      <c r="D49" s="290" t="s">
        <v>270</v>
      </c>
      <c r="E49" s="290"/>
      <c r="F49" s="291">
        <v>36</v>
      </c>
      <c r="G49" s="292"/>
      <c r="H49" s="301" t="s">
        <v>387</v>
      </c>
      <c r="I49" s="301"/>
      <c r="J49" s="301"/>
      <c r="K49" s="301"/>
      <c r="L49" s="301"/>
      <c r="M49" s="301"/>
      <c r="N49" s="293" t="s">
        <v>388</v>
      </c>
      <c r="O49" s="294"/>
      <c r="P49" s="295">
        <v>6213</v>
      </c>
      <c r="Q49" s="295">
        <v>9948</v>
      </c>
      <c r="R49" s="295">
        <v>7028</v>
      </c>
      <c r="S49" s="295">
        <v>6283</v>
      </c>
      <c r="T49" s="295">
        <v>5773</v>
      </c>
      <c r="U49" s="295">
        <v>5279</v>
      </c>
      <c r="V49" s="295">
        <v>6138</v>
      </c>
      <c r="W49" s="295">
        <v>6487</v>
      </c>
      <c r="X49" s="281" t="s">
        <v>707</v>
      </c>
      <c r="Y49" s="499">
        <f>S49</f>
        <v>6283</v>
      </c>
    </row>
    <row r="50" spans="1:25" s="281" customFormat="1" ht="15" customHeight="1">
      <c r="A50" s="290" t="s">
        <v>330</v>
      </c>
      <c r="B50" s="290" t="s">
        <v>331</v>
      </c>
      <c r="C50" s="290" t="s">
        <v>332</v>
      </c>
      <c r="D50" s="290" t="s">
        <v>270</v>
      </c>
      <c r="E50" s="290"/>
      <c r="F50" s="291">
        <v>37</v>
      </c>
      <c r="G50" s="292"/>
      <c r="H50" s="301" t="s">
        <v>389</v>
      </c>
      <c r="I50" s="301"/>
      <c r="J50" s="301"/>
      <c r="K50" s="301"/>
      <c r="L50" s="301"/>
      <c r="M50" s="301"/>
      <c r="N50" s="293" t="s">
        <v>390</v>
      </c>
      <c r="O50" s="294"/>
      <c r="P50" s="295">
        <v>748</v>
      </c>
      <c r="Q50" s="295">
        <v>8223</v>
      </c>
      <c r="R50" s="295">
        <v>785</v>
      </c>
      <c r="S50" s="295">
        <v>738</v>
      </c>
      <c r="T50" s="295">
        <v>742</v>
      </c>
      <c r="U50" s="295">
        <v>714</v>
      </c>
      <c r="V50" s="295">
        <v>709</v>
      </c>
      <c r="W50" s="295">
        <v>710</v>
      </c>
      <c r="X50" s="281" t="s">
        <v>708</v>
      </c>
      <c r="Y50" s="499">
        <f>S50</f>
        <v>738</v>
      </c>
    </row>
    <row r="51" spans="1:25" s="281" customFormat="1" ht="15" customHeight="1">
      <c r="A51" s="290" t="s">
        <v>330</v>
      </c>
      <c r="B51" s="290" t="s">
        <v>331</v>
      </c>
      <c r="C51" s="290" t="s">
        <v>332</v>
      </c>
      <c r="D51" s="290" t="s">
        <v>270</v>
      </c>
      <c r="E51" s="290"/>
      <c r="F51" s="291">
        <v>38</v>
      </c>
      <c r="G51" s="292"/>
      <c r="H51" s="301" t="s">
        <v>391</v>
      </c>
      <c r="I51" s="301"/>
      <c r="J51" s="301"/>
      <c r="K51" s="301"/>
      <c r="L51" s="301"/>
      <c r="M51" s="301"/>
      <c r="N51" s="293" t="s">
        <v>392</v>
      </c>
      <c r="O51" s="294"/>
      <c r="P51" s="295">
        <v>1147</v>
      </c>
      <c r="Q51" s="295">
        <v>9787</v>
      </c>
      <c r="R51" s="295">
        <v>1155</v>
      </c>
      <c r="S51" s="295">
        <v>1132</v>
      </c>
      <c r="T51" s="295">
        <v>1160</v>
      </c>
      <c r="U51" s="295">
        <v>1145</v>
      </c>
      <c r="V51" s="295">
        <v>1078</v>
      </c>
      <c r="W51" s="295">
        <v>1126</v>
      </c>
      <c r="X51" s="281" t="s">
        <v>708</v>
      </c>
      <c r="Y51" s="499">
        <f>S51</f>
        <v>1132</v>
      </c>
    </row>
    <row r="52" spans="1:25" s="281" customFormat="1" ht="15" customHeight="1">
      <c r="A52" s="290" t="s">
        <v>330</v>
      </c>
      <c r="B52" s="290" t="s">
        <v>331</v>
      </c>
      <c r="C52" s="290" t="s">
        <v>332</v>
      </c>
      <c r="D52" s="290" t="s">
        <v>270</v>
      </c>
      <c r="E52" s="290"/>
      <c r="F52" s="291">
        <v>39</v>
      </c>
      <c r="G52" s="292"/>
      <c r="H52" s="301" t="s">
        <v>393</v>
      </c>
      <c r="I52" s="301"/>
      <c r="J52" s="301"/>
      <c r="K52" s="301"/>
      <c r="L52" s="301"/>
      <c r="M52" s="301"/>
      <c r="N52" s="293" t="s">
        <v>394</v>
      </c>
      <c r="O52" s="294"/>
      <c r="P52" s="295">
        <v>1128</v>
      </c>
      <c r="Q52" s="295">
        <v>9353</v>
      </c>
      <c r="R52" s="295">
        <v>1189</v>
      </c>
      <c r="S52" s="295">
        <v>1122</v>
      </c>
      <c r="T52" s="295">
        <v>1128</v>
      </c>
      <c r="U52" s="295">
        <v>1030</v>
      </c>
      <c r="V52" s="295">
        <v>1108</v>
      </c>
      <c r="W52" s="295">
        <v>1035</v>
      </c>
      <c r="X52" s="281" t="s">
        <v>708</v>
      </c>
      <c r="Y52" s="499">
        <f>S52</f>
        <v>1122</v>
      </c>
    </row>
    <row r="53" spans="1:25" s="281" customFormat="1" ht="15" customHeight="1">
      <c r="A53" s="290" t="s">
        <v>330</v>
      </c>
      <c r="B53" s="290" t="s">
        <v>331</v>
      </c>
      <c r="C53" s="290" t="s">
        <v>332</v>
      </c>
      <c r="D53" s="290" t="s">
        <v>270</v>
      </c>
      <c r="E53" s="290"/>
      <c r="F53" s="291">
        <v>40</v>
      </c>
      <c r="G53" s="292"/>
      <c r="H53" s="340" t="s">
        <v>395</v>
      </c>
      <c r="I53" s="340"/>
      <c r="J53" s="340"/>
      <c r="K53" s="340"/>
      <c r="L53" s="340"/>
      <c r="M53" s="344" t="s">
        <v>396</v>
      </c>
      <c r="N53" s="340"/>
      <c r="O53" s="345"/>
      <c r="P53" s="343">
        <v>3024</v>
      </c>
      <c r="Q53" s="343">
        <v>9378</v>
      </c>
      <c r="R53" s="343">
        <v>3310</v>
      </c>
      <c r="S53" s="343">
        <v>2995</v>
      </c>
      <c r="T53" s="343">
        <v>2932</v>
      </c>
      <c r="U53" s="343">
        <v>2708</v>
      </c>
      <c r="V53" s="343">
        <v>2939</v>
      </c>
      <c r="W53" s="295">
        <v>3429</v>
      </c>
    </row>
    <row r="54" spans="1:25" s="281" customFormat="1" ht="15" customHeight="1">
      <c r="A54" s="290" t="s">
        <v>330</v>
      </c>
      <c r="B54" s="290" t="s">
        <v>331</v>
      </c>
      <c r="C54" s="290" t="s">
        <v>332</v>
      </c>
      <c r="D54" s="290" t="s">
        <v>270</v>
      </c>
      <c r="E54" s="290"/>
      <c r="F54" s="291">
        <v>41</v>
      </c>
      <c r="G54" s="292"/>
      <c r="H54" s="301" t="s">
        <v>397</v>
      </c>
      <c r="I54" s="301"/>
      <c r="J54" s="301"/>
      <c r="K54" s="301"/>
      <c r="L54" s="301"/>
      <c r="M54" s="301"/>
      <c r="N54" s="293" t="s">
        <v>398</v>
      </c>
      <c r="O54" s="294"/>
      <c r="P54" s="295">
        <v>2726</v>
      </c>
      <c r="Q54" s="295">
        <v>9227</v>
      </c>
      <c r="R54" s="295">
        <v>2965</v>
      </c>
      <c r="S54" s="295">
        <v>2696</v>
      </c>
      <c r="T54" s="295">
        <v>2652</v>
      </c>
      <c r="U54" s="295">
        <v>2465</v>
      </c>
      <c r="V54" s="295">
        <v>2685</v>
      </c>
      <c r="W54" s="295">
        <v>3093</v>
      </c>
      <c r="X54" s="281" t="s">
        <v>707</v>
      </c>
      <c r="Y54" s="499">
        <f>S54</f>
        <v>2696</v>
      </c>
    </row>
    <row r="55" spans="1:25" s="281" customFormat="1" ht="15" customHeight="1">
      <c r="A55" s="290" t="s">
        <v>330</v>
      </c>
      <c r="B55" s="290" t="s">
        <v>331</v>
      </c>
      <c r="C55" s="290" t="s">
        <v>332</v>
      </c>
      <c r="D55" s="290" t="s">
        <v>270</v>
      </c>
      <c r="E55" s="290"/>
      <c r="F55" s="291">
        <v>42</v>
      </c>
      <c r="G55" s="292"/>
      <c r="H55" s="301" t="s">
        <v>399</v>
      </c>
      <c r="I55" s="301"/>
      <c r="J55" s="301"/>
      <c r="K55" s="301"/>
      <c r="L55" s="301"/>
      <c r="M55" s="301"/>
      <c r="N55" s="293" t="s">
        <v>400</v>
      </c>
      <c r="O55" s="294"/>
      <c r="P55" s="295">
        <v>298</v>
      </c>
      <c r="Q55" s="295">
        <v>3512</v>
      </c>
      <c r="R55" s="295">
        <v>345</v>
      </c>
      <c r="S55" s="295">
        <v>298</v>
      </c>
      <c r="T55" s="295">
        <v>280</v>
      </c>
      <c r="U55" s="295">
        <v>243</v>
      </c>
      <c r="V55" s="295">
        <v>254</v>
      </c>
      <c r="W55" s="295">
        <v>335</v>
      </c>
      <c r="X55" s="281" t="s">
        <v>708</v>
      </c>
      <c r="Y55" s="499">
        <f>S55</f>
        <v>298</v>
      </c>
    </row>
    <row r="56" spans="1:25" s="281" customFormat="1" ht="15" customHeight="1">
      <c r="A56" s="290" t="s">
        <v>330</v>
      </c>
      <c r="B56" s="290" t="s">
        <v>331</v>
      </c>
      <c r="C56" s="290" t="s">
        <v>332</v>
      </c>
      <c r="D56" s="290" t="s">
        <v>270</v>
      </c>
      <c r="E56" s="290"/>
      <c r="F56" s="291">
        <v>43</v>
      </c>
      <c r="G56" s="292"/>
      <c r="H56" s="340" t="s">
        <v>401</v>
      </c>
      <c r="I56" s="340"/>
      <c r="J56" s="340"/>
      <c r="K56" s="340"/>
      <c r="L56" s="340"/>
      <c r="M56" s="344" t="s">
        <v>402</v>
      </c>
      <c r="N56" s="340"/>
      <c r="O56" s="345"/>
      <c r="P56" s="343">
        <v>3907</v>
      </c>
      <c r="Q56" s="343">
        <v>9943</v>
      </c>
      <c r="R56" s="343">
        <v>4026</v>
      </c>
      <c r="S56" s="343">
        <v>3894</v>
      </c>
      <c r="T56" s="343">
        <v>3871</v>
      </c>
      <c r="U56" s="343">
        <v>3776</v>
      </c>
      <c r="V56" s="343">
        <v>3811</v>
      </c>
      <c r="W56" s="295">
        <v>3681</v>
      </c>
      <c r="X56" s="281" t="s">
        <v>708</v>
      </c>
      <c r="Y56" s="499">
        <f>S56</f>
        <v>3894</v>
      </c>
    </row>
    <row r="57" spans="1:25" s="281" customFormat="1" ht="15" customHeight="1">
      <c r="A57" s="290" t="s">
        <v>330</v>
      </c>
      <c r="B57" s="290" t="s">
        <v>331</v>
      </c>
      <c r="C57" s="290" t="s">
        <v>332</v>
      </c>
      <c r="D57" s="290" t="s">
        <v>270</v>
      </c>
      <c r="E57" s="290"/>
      <c r="F57" s="291">
        <v>44</v>
      </c>
      <c r="G57" s="292"/>
      <c r="H57" s="301" t="s">
        <v>403</v>
      </c>
      <c r="I57" s="301"/>
      <c r="J57" s="301"/>
      <c r="K57" s="301"/>
      <c r="L57" s="301"/>
      <c r="M57" s="301"/>
      <c r="N57" s="293" t="s">
        <v>404</v>
      </c>
      <c r="O57" s="294"/>
      <c r="P57" s="295">
        <v>415</v>
      </c>
      <c r="Q57" s="295">
        <v>6288</v>
      </c>
      <c r="R57" s="295">
        <v>437</v>
      </c>
      <c r="S57" s="295">
        <v>412</v>
      </c>
      <c r="T57" s="295">
        <v>403</v>
      </c>
      <c r="U57" s="295">
        <v>400</v>
      </c>
      <c r="V57" s="295">
        <v>406</v>
      </c>
      <c r="W57" s="295">
        <v>385</v>
      </c>
    </row>
    <row r="58" spans="1:25" s="281" customFormat="1" ht="15" customHeight="1">
      <c r="A58" s="290" t="s">
        <v>330</v>
      </c>
      <c r="B58" s="290" t="s">
        <v>331</v>
      </c>
      <c r="C58" s="290" t="s">
        <v>332</v>
      </c>
      <c r="D58" s="290" t="s">
        <v>270</v>
      </c>
      <c r="E58" s="290"/>
      <c r="F58" s="291">
        <v>45</v>
      </c>
      <c r="G58" s="292"/>
      <c r="H58" s="301" t="s">
        <v>405</v>
      </c>
      <c r="I58" s="301"/>
      <c r="J58" s="301"/>
      <c r="K58" s="301"/>
      <c r="L58" s="301"/>
      <c r="M58" s="301"/>
      <c r="N58" s="293" t="s">
        <v>406</v>
      </c>
      <c r="O58" s="294"/>
      <c r="P58" s="295">
        <v>3492</v>
      </c>
      <c r="Q58" s="295">
        <v>9933</v>
      </c>
      <c r="R58" s="295">
        <v>3589</v>
      </c>
      <c r="S58" s="295">
        <v>3482</v>
      </c>
      <c r="T58" s="295">
        <v>3468</v>
      </c>
      <c r="U58" s="295">
        <v>3376</v>
      </c>
      <c r="V58" s="295">
        <v>3405</v>
      </c>
      <c r="W58" s="295">
        <v>3296</v>
      </c>
    </row>
    <row r="59" spans="1:25" s="281" customFormat="1" ht="15" customHeight="1">
      <c r="A59" s="290" t="s">
        <v>330</v>
      </c>
      <c r="B59" s="290" t="s">
        <v>331</v>
      </c>
      <c r="C59" s="290" t="s">
        <v>332</v>
      </c>
      <c r="D59" s="290" t="s">
        <v>270</v>
      </c>
      <c r="E59" s="290"/>
      <c r="F59" s="291">
        <v>46</v>
      </c>
      <c r="G59" s="292"/>
      <c r="H59" s="340" t="s">
        <v>407</v>
      </c>
      <c r="I59" s="340"/>
      <c r="J59" s="340"/>
      <c r="K59" s="340"/>
      <c r="L59" s="340"/>
      <c r="M59" s="344" t="s">
        <v>408</v>
      </c>
      <c r="N59" s="340"/>
      <c r="O59" s="345"/>
      <c r="P59" s="343">
        <v>6260</v>
      </c>
      <c r="Q59" s="343">
        <v>9932</v>
      </c>
      <c r="R59" s="343">
        <v>6524</v>
      </c>
      <c r="S59" s="343">
        <v>6221</v>
      </c>
      <c r="T59" s="343">
        <v>6042</v>
      </c>
      <c r="U59" s="343">
        <v>6199</v>
      </c>
      <c r="V59" s="343">
        <v>5977</v>
      </c>
      <c r="W59" s="295">
        <v>6031</v>
      </c>
      <c r="X59" s="281" t="s">
        <v>708</v>
      </c>
      <c r="Y59" s="499">
        <f>S59</f>
        <v>6221</v>
      </c>
    </row>
    <row r="60" spans="1:25" s="281" customFormat="1" ht="15" customHeight="1">
      <c r="A60" s="290" t="s">
        <v>330</v>
      </c>
      <c r="B60" s="290" t="s">
        <v>331</v>
      </c>
      <c r="C60" s="290" t="s">
        <v>332</v>
      </c>
      <c r="D60" s="290" t="s">
        <v>270</v>
      </c>
      <c r="E60" s="290"/>
      <c r="F60" s="291">
        <v>47</v>
      </c>
      <c r="G60" s="292"/>
      <c r="H60" s="340" t="s">
        <v>409</v>
      </c>
      <c r="I60" s="340"/>
      <c r="J60" s="340"/>
      <c r="K60" s="340"/>
      <c r="L60" s="340"/>
      <c r="M60" s="344" t="s">
        <v>410</v>
      </c>
      <c r="N60" s="340"/>
      <c r="O60" s="345"/>
      <c r="P60" s="343">
        <v>10757</v>
      </c>
      <c r="Q60" s="343">
        <v>9969</v>
      </c>
      <c r="R60" s="343">
        <v>11484</v>
      </c>
      <c r="S60" s="343">
        <v>10672</v>
      </c>
      <c r="T60" s="343">
        <v>10427</v>
      </c>
      <c r="U60" s="343">
        <v>10122</v>
      </c>
      <c r="V60" s="343">
        <v>10527</v>
      </c>
      <c r="W60" s="295">
        <v>11299</v>
      </c>
      <c r="X60" s="281" t="s">
        <v>708</v>
      </c>
      <c r="Y60" s="499">
        <f>S60</f>
        <v>10672</v>
      </c>
    </row>
    <row r="61" spans="1:25" s="281" customFormat="1" ht="15" customHeight="1">
      <c r="A61" s="290" t="s">
        <v>330</v>
      </c>
      <c r="B61" s="290" t="s">
        <v>331</v>
      </c>
      <c r="C61" s="290" t="s">
        <v>332</v>
      </c>
      <c r="D61" s="290" t="s">
        <v>270</v>
      </c>
      <c r="E61" s="290"/>
      <c r="F61" s="291">
        <v>48</v>
      </c>
      <c r="G61" s="292"/>
      <c r="H61" s="301" t="s">
        <v>411</v>
      </c>
      <c r="I61" s="301"/>
      <c r="J61" s="301"/>
      <c r="K61" s="301"/>
      <c r="L61" s="301"/>
      <c r="M61" s="301"/>
      <c r="N61" s="293" t="s">
        <v>412</v>
      </c>
      <c r="O61" s="294"/>
      <c r="P61" s="295">
        <v>4490</v>
      </c>
      <c r="Q61" s="295">
        <v>9459</v>
      </c>
      <c r="R61" s="295">
        <v>4874</v>
      </c>
      <c r="S61" s="295">
        <v>4518</v>
      </c>
      <c r="T61" s="295">
        <v>4261</v>
      </c>
      <c r="U61" s="295">
        <v>4096</v>
      </c>
      <c r="V61" s="295">
        <v>4213</v>
      </c>
      <c r="W61" s="295">
        <v>4192</v>
      </c>
    </row>
    <row r="62" spans="1:25" s="281" customFormat="1" ht="15" customHeight="1">
      <c r="A62" s="290" t="s">
        <v>330</v>
      </c>
      <c r="B62" s="290" t="s">
        <v>331</v>
      </c>
      <c r="C62" s="290" t="s">
        <v>332</v>
      </c>
      <c r="D62" s="290" t="s">
        <v>270</v>
      </c>
      <c r="E62" s="290"/>
      <c r="F62" s="291">
        <v>49</v>
      </c>
      <c r="G62" s="292"/>
      <c r="H62" s="301" t="s">
        <v>413</v>
      </c>
      <c r="I62" s="301"/>
      <c r="J62" s="301"/>
      <c r="K62" s="301"/>
      <c r="L62" s="301"/>
      <c r="M62" s="301"/>
      <c r="N62" s="293" t="s">
        <v>414</v>
      </c>
      <c r="O62" s="294"/>
      <c r="P62" s="295">
        <v>6266</v>
      </c>
      <c r="Q62" s="295">
        <v>9914</v>
      </c>
      <c r="R62" s="295">
        <v>6610</v>
      </c>
      <c r="S62" s="295">
        <v>6154</v>
      </c>
      <c r="T62" s="295">
        <v>6166</v>
      </c>
      <c r="U62" s="295">
        <v>6025</v>
      </c>
      <c r="V62" s="295">
        <v>6313</v>
      </c>
      <c r="W62" s="295">
        <v>7107</v>
      </c>
    </row>
    <row r="63" spans="1:25" s="281" customFormat="1" ht="15" customHeight="1">
      <c r="A63" s="290" t="s">
        <v>330</v>
      </c>
      <c r="B63" s="290" t="s">
        <v>331</v>
      </c>
      <c r="C63" s="290" t="s">
        <v>332</v>
      </c>
      <c r="D63" s="290" t="s">
        <v>270</v>
      </c>
      <c r="E63" s="290"/>
      <c r="F63" s="291">
        <v>50</v>
      </c>
      <c r="G63" s="292"/>
      <c r="H63" s="340" t="s">
        <v>415</v>
      </c>
      <c r="I63" s="340"/>
      <c r="J63" s="340"/>
      <c r="K63" s="340"/>
      <c r="L63" s="340"/>
      <c r="M63" s="344" t="s">
        <v>416</v>
      </c>
      <c r="N63" s="340"/>
      <c r="O63" s="345"/>
      <c r="P63" s="343">
        <v>4864</v>
      </c>
      <c r="Q63" s="343">
        <v>9871</v>
      </c>
      <c r="R63" s="343">
        <v>4946</v>
      </c>
      <c r="S63" s="343">
        <v>4870</v>
      </c>
      <c r="T63" s="343">
        <v>4766</v>
      </c>
      <c r="U63" s="343">
        <v>4857</v>
      </c>
      <c r="V63" s="343">
        <v>4404</v>
      </c>
      <c r="W63" s="295">
        <v>4071</v>
      </c>
      <c r="X63" s="281" t="s">
        <v>708</v>
      </c>
      <c r="Y63" s="499">
        <f>S63</f>
        <v>4870</v>
      </c>
    </row>
    <row r="64" spans="1:25" s="281" customFormat="1" ht="15" customHeight="1">
      <c r="A64" s="290" t="s">
        <v>330</v>
      </c>
      <c r="B64" s="290" t="s">
        <v>331</v>
      </c>
      <c r="C64" s="290" t="s">
        <v>332</v>
      </c>
      <c r="D64" s="290" t="s">
        <v>270</v>
      </c>
      <c r="E64" s="290"/>
      <c r="F64" s="291">
        <v>51</v>
      </c>
      <c r="G64" s="292"/>
      <c r="H64" s="301" t="s">
        <v>417</v>
      </c>
      <c r="I64" s="301"/>
      <c r="J64" s="301"/>
      <c r="K64" s="301"/>
      <c r="L64" s="301"/>
      <c r="M64" s="301"/>
      <c r="N64" s="293" t="s">
        <v>418</v>
      </c>
      <c r="O64" s="294"/>
      <c r="P64" s="295">
        <v>1112</v>
      </c>
      <c r="Q64" s="295">
        <v>7918</v>
      </c>
      <c r="R64" s="295">
        <v>1115</v>
      </c>
      <c r="S64" s="295">
        <v>1120</v>
      </c>
      <c r="T64" s="295">
        <v>1102</v>
      </c>
      <c r="U64" s="295">
        <v>1101</v>
      </c>
      <c r="V64" s="295">
        <v>872</v>
      </c>
      <c r="W64" s="295">
        <v>890</v>
      </c>
    </row>
    <row r="65" spans="1:26" s="281" customFormat="1" ht="15" customHeight="1">
      <c r="A65" s="290" t="s">
        <v>330</v>
      </c>
      <c r="B65" s="290" t="s">
        <v>331</v>
      </c>
      <c r="C65" s="290" t="s">
        <v>332</v>
      </c>
      <c r="D65" s="290" t="s">
        <v>270</v>
      </c>
      <c r="E65" s="290"/>
      <c r="F65" s="291">
        <v>52</v>
      </c>
      <c r="G65" s="292"/>
      <c r="H65" s="301" t="s">
        <v>419</v>
      </c>
      <c r="I65" s="301"/>
      <c r="J65" s="301"/>
      <c r="K65" s="301"/>
      <c r="L65" s="301"/>
      <c r="M65" s="301"/>
      <c r="N65" s="293" t="s">
        <v>420</v>
      </c>
      <c r="O65" s="294"/>
      <c r="P65" s="295">
        <v>984</v>
      </c>
      <c r="Q65" s="295">
        <v>7541</v>
      </c>
      <c r="R65" s="295">
        <v>1020</v>
      </c>
      <c r="S65" s="295">
        <v>964</v>
      </c>
      <c r="T65" s="295">
        <v>959</v>
      </c>
      <c r="U65" s="295">
        <v>1002</v>
      </c>
      <c r="V65" s="295">
        <v>973</v>
      </c>
      <c r="W65" s="295">
        <v>964</v>
      </c>
    </row>
    <row r="66" spans="1:26" s="281" customFormat="1" ht="15" customHeight="1">
      <c r="A66" s="290" t="s">
        <v>330</v>
      </c>
      <c r="B66" s="290" t="s">
        <v>331</v>
      </c>
      <c r="C66" s="290" t="s">
        <v>332</v>
      </c>
      <c r="D66" s="290" t="s">
        <v>270</v>
      </c>
      <c r="E66" s="290"/>
      <c r="F66" s="291">
        <v>53</v>
      </c>
      <c r="G66" s="292"/>
      <c r="H66" s="301" t="s">
        <v>421</v>
      </c>
      <c r="I66" s="301"/>
      <c r="J66" s="301"/>
      <c r="K66" s="301"/>
      <c r="L66" s="301"/>
      <c r="M66" s="301"/>
      <c r="N66" s="293" t="s">
        <v>422</v>
      </c>
      <c r="O66" s="294"/>
      <c r="P66" s="295">
        <v>2768</v>
      </c>
      <c r="Q66" s="295">
        <v>9322</v>
      </c>
      <c r="R66" s="295">
        <v>2810</v>
      </c>
      <c r="S66" s="295">
        <v>2786</v>
      </c>
      <c r="T66" s="295">
        <v>2705</v>
      </c>
      <c r="U66" s="295">
        <v>2754</v>
      </c>
      <c r="V66" s="295">
        <v>2559</v>
      </c>
      <c r="W66" s="295">
        <v>2217</v>
      </c>
    </row>
    <row r="67" spans="1:26" s="281" customFormat="1" ht="15" customHeight="1">
      <c r="A67" s="290" t="s">
        <v>330</v>
      </c>
      <c r="B67" s="290" t="s">
        <v>331</v>
      </c>
      <c r="C67" s="290" t="s">
        <v>332</v>
      </c>
      <c r="D67" s="290" t="s">
        <v>270</v>
      </c>
      <c r="E67" s="290"/>
      <c r="F67" s="291">
        <v>54</v>
      </c>
      <c r="G67" s="292"/>
      <c r="H67" s="340" t="s">
        <v>423</v>
      </c>
      <c r="I67" s="340"/>
      <c r="J67" s="340"/>
      <c r="K67" s="340"/>
      <c r="L67" s="340"/>
      <c r="M67" s="344" t="s">
        <v>424</v>
      </c>
      <c r="N67" s="340"/>
      <c r="O67" s="345"/>
      <c r="P67" s="343">
        <v>3700</v>
      </c>
      <c r="Q67" s="343">
        <v>6506</v>
      </c>
      <c r="R67" s="343">
        <v>3927</v>
      </c>
      <c r="S67" s="343">
        <v>3664</v>
      </c>
      <c r="T67" s="343">
        <v>3523</v>
      </c>
      <c r="U67" s="343">
        <v>3639</v>
      </c>
      <c r="V67" s="343">
        <v>3619</v>
      </c>
      <c r="W67" s="295">
        <v>3462</v>
      </c>
      <c r="X67" s="281" t="s">
        <v>708</v>
      </c>
      <c r="Y67" s="499">
        <f>S67</f>
        <v>3664</v>
      </c>
    </row>
    <row r="68" spans="1:26" s="281" customFormat="1" ht="15" customHeight="1">
      <c r="A68" s="290" t="s">
        <v>330</v>
      </c>
      <c r="B68" s="290" t="s">
        <v>331</v>
      </c>
      <c r="C68" s="290" t="s">
        <v>332</v>
      </c>
      <c r="D68" s="290" t="s">
        <v>270</v>
      </c>
      <c r="E68" s="290"/>
      <c r="F68" s="291">
        <v>55</v>
      </c>
      <c r="G68" s="292"/>
      <c r="H68" s="340" t="s">
        <v>425</v>
      </c>
      <c r="I68" s="340"/>
      <c r="J68" s="340"/>
      <c r="K68" s="340"/>
      <c r="L68" s="340"/>
      <c r="M68" s="344" t="s">
        <v>426</v>
      </c>
      <c r="N68" s="340"/>
      <c r="O68" s="345"/>
      <c r="P68" s="343">
        <v>9587</v>
      </c>
      <c r="Q68" s="343">
        <v>7362</v>
      </c>
      <c r="R68" s="343">
        <v>11180</v>
      </c>
      <c r="S68" s="343">
        <v>9774</v>
      </c>
      <c r="T68" s="343">
        <v>8672</v>
      </c>
      <c r="U68" s="343">
        <v>7741</v>
      </c>
      <c r="V68" s="343">
        <v>9218</v>
      </c>
      <c r="W68" s="295">
        <v>10705</v>
      </c>
      <c r="X68" s="281" t="s">
        <v>705</v>
      </c>
    </row>
    <row r="69" spans="1:26" s="281" customFormat="1" ht="15" customHeight="1">
      <c r="A69" s="290" t="s">
        <v>330</v>
      </c>
      <c r="B69" s="290" t="s">
        <v>331</v>
      </c>
      <c r="C69" s="290" t="s">
        <v>332</v>
      </c>
      <c r="D69" s="290" t="s">
        <v>270</v>
      </c>
      <c r="E69" s="290"/>
      <c r="F69" s="291">
        <v>56</v>
      </c>
      <c r="G69" s="292"/>
      <c r="H69" s="301" t="s">
        <v>427</v>
      </c>
      <c r="I69" s="301"/>
      <c r="J69" s="301"/>
      <c r="K69" s="301"/>
      <c r="L69" s="301"/>
      <c r="M69" s="301"/>
      <c r="N69" s="293" t="s">
        <v>428</v>
      </c>
      <c r="O69" s="294"/>
      <c r="P69" s="295">
        <v>8853</v>
      </c>
      <c r="Q69" s="295">
        <v>7233</v>
      </c>
      <c r="R69" s="295">
        <v>10485</v>
      </c>
      <c r="S69" s="295">
        <v>8981</v>
      </c>
      <c r="T69" s="295">
        <v>7984</v>
      </c>
      <c r="U69" s="295">
        <v>6983</v>
      </c>
      <c r="V69" s="295">
        <v>8609</v>
      </c>
      <c r="W69" s="295">
        <v>10090</v>
      </c>
      <c r="X69" s="281" t="s">
        <v>692</v>
      </c>
      <c r="Y69" s="499">
        <f>S69</f>
        <v>8981</v>
      </c>
    </row>
    <row r="70" spans="1:26" s="309" customFormat="1" ht="15" customHeight="1">
      <c r="A70" s="305" t="s">
        <v>330</v>
      </c>
      <c r="B70" s="305" t="s">
        <v>331</v>
      </c>
      <c r="C70" s="305" t="s">
        <v>332</v>
      </c>
      <c r="D70" s="305" t="s">
        <v>270</v>
      </c>
      <c r="E70" s="305"/>
      <c r="F70" s="291">
        <v>57</v>
      </c>
      <c r="G70" s="292"/>
      <c r="H70" s="301" t="s">
        <v>429</v>
      </c>
      <c r="I70" s="301"/>
      <c r="J70" s="301"/>
      <c r="K70" s="301"/>
      <c r="L70" s="301"/>
      <c r="M70" s="301"/>
      <c r="N70" s="306" t="s">
        <v>430</v>
      </c>
      <c r="O70" s="307"/>
      <c r="P70" s="308">
        <v>734</v>
      </c>
      <c r="Q70" s="308">
        <v>1000</v>
      </c>
      <c r="R70" s="308">
        <v>695</v>
      </c>
      <c r="S70" s="308">
        <v>792</v>
      </c>
      <c r="T70" s="308">
        <v>688</v>
      </c>
      <c r="U70" s="308">
        <v>759</v>
      </c>
      <c r="V70" s="308">
        <v>609</v>
      </c>
      <c r="W70" s="308">
        <v>615</v>
      </c>
      <c r="X70" s="475" t="s">
        <v>2037</v>
      </c>
      <c r="Y70" s="281"/>
      <c r="Z70" s="281"/>
    </row>
    <row r="71" spans="1:26" s="281" customFormat="1" ht="15" customHeight="1">
      <c r="A71" s="290" t="s">
        <v>330</v>
      </c>
      <c r="B71" s="290" t="s">
        <v>331</v>
      </c>
      <c r="C71" s="290" t="s">
        <v>332</v>
      </c>
      <c r="D71" s="290" t="s">
        <v>270</v>
      </c>
      <c r="E71" s="290"/>
      <c r="F71" s="291">
        <v>58</v>
      </c>
      <c r="G71" s="292"/>
      <c r="H71" s="319" t="s">
        <v>29</v>
      </c>
      <c r="I71" s="319"/>
      <c r="J71" s="319"/>
      <c r="K71" s="319"/>
      <c r="L71" s="320" t="s">
        <v>431</v>
      </c>
      <c r="M71" s="319"/>
      <c r="N71" s="319"/>
      <c r="O71" s="339"/>
      <c r="P71" s="334">
        <v>17365</v>
      </c>
      <c r="Q71" s="334">
        <v>3673</v>
      </c>
      <c r="R71" s="334">
        <v>21897</v>
      </c>
      <c r="S71" s="334">
        <v>16975</v>
      </c>
      <c r="T71" s="334">
        <v>15700</v>
      </c>
      <c r="U71" s="334">
        <v>12499</v>
      </c>
      <c r="V71" s="334">
        <v>16189</v>
      </c>
      <c r="W71" s="295">
        <v>11982</v>
      </c>
    </row>
    <row r="72" spans="1:26" s="281" customFormat="1" ht="15" customHeight="1">
      <c r="A72" s="290" t="s">
        <v>330</v>
      </c>
      <c r="B72" s="290" t="s">
        <v>331</v>
      </c>
      <c r="C72" s="290" t="s">
        <v>332</v>
      </c>
      <c r="D72" s="290" t="s">
        <v>270</v>
      </c>
      <c r="E72" s="290"/>
      <c r="F72" s="291">
        <v>59</v>
      </c>
      <c r="G72" s="292"/>
      <c r="H72" s="340" t="s">
        <v>432</v>
      </c>
      <c r="I72" s="340"/>
      <c r="J72" s="340"/>
      <c r="K72" s="340"/>
      <c r="L72" s="340"/>
      <c r="M72" s="344" t="s">
        <v>433</v>
      </c>
      <c r="N72" s="340"/>
      <c r="O72" s="345"/>
      <c r="P72" s="343">
        <v>8180</v>
      </c>
      <c r="Q72" s="343">
        <v>1335</v>
      </c>
      <c r="R72" s="343">
        <v>13075</v>
      </c>
      <c r="S72" s="343">
        <v>7756</v>
      </c>
      <c r="T72" s="343">
        <v>5563</v>
      </c>
      <c r="U72" s="343">
        <v>4232</v>
      </c>
      <c r="V72" s="343">
        <v>7509</v>
      </c>
      <c r="W72" s="295">
        <v>4382</v>
      </c>
      <c r="X72" s="281" t="s">
        <v>714</v>
      </c>
    </row>
    <row r="73" spans="1:26" s="281" customFormat="1" ht="15" customHeight="1">
      <c r="A73" s="290" t="s">
        <v>330</v>
      </c>
      <c r="B73" s="290" t="s">
        <v>331</v>
      </c>
      <c r="C73" s="290" t="s">
        <v>332</v>
      </c>
      <c r="D73" s="290" t="s">
        <v>270</v>
      </c>
      <c r="E73" s="290"/>
      <c r="F73" s="291">
        <v>60</v>
      </c>
      <c r="G73" s="292"/>
      <c r="H73" s="340" t="s">
        <v>434</v>
      </c>
      <c r="I73" s="340"/>
      <c r="J73" s="340"/>
      <c r="K73" s="340"/>
      <c r="L73" s="340"/>
      <c r="M73" s="344" t="s">
        <v>435</v>
      </c>
      <c r="N73" s="340"/>
      <c r="O73" s="345"/>
      <c r="P73" s="343">
        <v>9185</v>
      </c>
      <c r="Q73" s="343">
        <v>2581</v>
      </c>
      <c r="R73" s="343">
        <v>8822</v>
      </c>
      <c r="S73" s="343">
        <v>9219</v>
      </c>
      <c r="T73" s="343">
        <v>10136</v>
      </c>
      <c r="U73" s="343">
        <v>8267</v>
      </c>
      <c r="V73" s="343">
        <v>8680</v>
      </c>
      <c r="W73" s="295">
        <v>7600</v>
      </c>
      <c r="X73" s="281" t="s">
        <v>713</v>
      </c>
    </row>
    <row r="74" spans="1:26" s="281" customFormat="1" ht="15" customHeight="1">
      <c r="A74" s="290" t="s">
        <v>330</v>
      </c>
      <c r="B74" s="290" t="s">
        <v>331</v>
      </c>
      <c r="C74" s="290" t="s">
        <v>332</v>
      </c>
      <c r="D74" s="290" t="s">
        <v>270</v>
      </c>
      <c r="E74" s="290"/>
      <c r="F74" s="291">
        <v>61</v>
      </c>
      <c r="G74" s="292"/>
      <c r="H74" s="301" t="s">
        <v>436</v>
      </c>
      <c r="I74" s="301"/>
      <c r="J74" s="301"/>
      <c r="K74" s="301"/>
      <c r="L74" s="301"/>
      <c r="M74" s="301"/>
      <c r="N74" s="293" t="s">
        <v>437</v>
      </c>
      <c r="O74" s="294"/>
      <c r="P74" s="295">
        <v>3085</v>
      </c>
      <c r="Q74" s="295">
        <v>1713</v>
      </c>
      <c r="R74" s="295">
        <v>3064</v>
      </c>
      <c r="S74" s="295">
        <v>2976</v>
      </c>
      <c r="T74" s="295">
        <v>3203</v>
      </c>
      <c r="U74" s="295">
        <v>3154</v>
      </c>
      <c r="V74" s="295">
        <v>2732</v>
      </c>
      <c r="W74" s="295">
        <v>4816</v>
      </c>
    </row>
    <row r="75" spans="1:26" s="281" customFormat="1" ht="15" customHeight="1">
      <c r="A75" s="290" t="s">
        <v>330</v>
      </c>
      <c r="B75" s="290" t="s">
        <v>331</v>
      </c>
      <c r="C75" s="290" t="s">
        <v>332</v>
      </c>
      <c r="D75" s="290" t="s">
        <v>270</v>
      </c>
      <c r="E75" s="290"/>
      <c r="F75" s="291">
        <v>62</v>
      </c>
      <c r="G75" s="292"/>
      <c r="H75" s="301" t="s">
        <v>438</v>
      </c>
      <c r="I75" s="301"/>
      <c r="J75" s="301"/>
      <c r="K75" s="301"/>
      <c r="L75" s="301"/>
      <c r="M75" s="301"/>
      <c r="N75" s="293" t="s">
        <v>439</v>
      </c>
      <c r="O75" s="294"/>
      <c r="P75" s="295">
        <v>6100</v>
      </c>
      <c r="Q75" s="295">
        <v>1150</v>
      </c>
      <c r="R75" s="295">
        <v>5757</v>
      </c>
      <c r="S75" s="295">
        <v>6243</v>
      </c>
      <c r="T75" s="295">
        <v>6933</v>
      </c>
      <c r="U75" s="295">
        <v>5113</v>
      </c>
      <c r="V75" s="295">
        <v>5948</v>
      </c>
      <c r="W75" s="295">
        <v>2784</v>
      </c>
    </row>
    <row r="76" spans="1:26" s="281" customFormat="1" ht="15" customHeight="1">
      <c r="A76" s="290" t="s">
        <v>330</v>
      </c>
      <c r="B76" s="290" t="s">
        <v>331</v>
      </c>
      <c r="C76" s="290" t="s">
        <v>332</v>
      </c>
      <c r="D76" s="290" t="s">
        <v>270</v>
      </c>
      <c r="E76" s="290"/>
      <c r="F76" s="291">
        <v>63</v>
      </c>
      <c r="G76" s="292"/>
      <c r="H76" s="319" t="s">
        <v>34</v>
      </c>
      <c r="I76" s="319"/>
      <c r="J76" s="319"/>
      <c r="K76" s="319"/>
      <c r="L76" s="320" t="s">
        <v>440</v>
      </c>
      <c r="M76" s="319"/>
      <c r="N76" s="319"/>
      <c r="O76" s="339"/>
      <c r="P76" s="334">
        <v>21836</v>
      </c>
      <c r="Q76" s="334">
        <v>9502</v>
      </c>
      <c r="R76" s="334">
        <v>21383</v>
      </c>
      <c r="S76" s="334">
        <v>21678</v>
      </c>
      <c r="T76" s="334">
        <v>21975</v>
      </c>
      <c r="U76" s="334">
        <v>22766</v>
      </c>
      <c r="V76" s="334">
        <v>20428</v>
      </c>
      <c r="W76" s="295">
        <v>17461</v>
      </c>
      <c r="X76" s="281" t="s">
        <v>588</v>
      </c>
    </row>
    <row r="77" spans="1:26" s="281" customFormat="1" ht="15" customHeight="1">
      <c r="A77" s="290" t="s">
        <v>330</v>
      </c>
      <c r="B77" s="290" t="s">
        <v>331</v>
      </c>
      <c r="C77" s="290" t="s">
        <v>332</v>
      </c>
      <c r="D77" s="290" t="s">
        <v>270</v>
      </c>
      <c r="E77" s="290"/>
      <c r="F77" s="291">
        <v>64</v>
      </c>
      <c r="G77" s="292"/>
      <c r="H77" s="340" t="s">
        <v>441</v>
      </c>
      <c r="I77" s="340"/>
      <c r="J77" s="340"/>
      <c r="K77" s="340"/>
      <c r="L77" s="340"/>
      <c r="M77" s="344" t="s">
        <v>442</v>
      </c>
      <c r="N77" s="340"/>
      <c r="O77" s="345"/>
      <c r="P77" s="343">
        <v>10671</v>
      </c>
      <c r="Q77" s="343">
        <v>8868</v>
      </c>
      <c r="R77" s="343">
        <v>10097</v>
      </c>
      <c r="S77" s="343">
        <v>10514</v>
      </c>
      <c r="T77" s="343">
        <v>10918</v>
      </c>
      <c r="U77" s="343">
        <v>11646</v>
      </c>
      <c r="V77" s="343">
        <v>10166</v>
      </c>
      <c r="W77" s="295">
        <v>8348</v>
      </c>
      <c r="X77" s="281" t="s">
        <v>2046</v>
      </c>
    </row>
    <row r="78" spans="1:26" s="281" customFormat="1" ht="15" customHeight="1">
      <c r="A78" s="290" t="s">
        <v>330</v>
      </c>
      <c r="B78" s="290" t="s">
        <v>331</v>
      </c>
      <c r="C78" s="290" t="s">
        <v>332</v>
      </c>
      <c r="D78" s="290" t="s">
        <v>270</v>
      </c>
      <c r="E78" s="290"/>
      <c r="F78" s="291">
        <v>65</v>
      </c>
      <c r="G78" s="292"/>
      <c r="H78" s="340" t="s">
        <v>443</v>
      </c>
      <c r="I78" s="340"/>
      <c r="J78" s="340"/>
      <c r="K78" s="340"/>
      <c r="L78" s="340"/>
      <c r="M78" s="344" t="s">
        <v>444</v>
      </c>
      <c r="N78" s="340"/>
      <c r="O78" s="345"/>
      <c r="P78" s="343">
        <v>4729</v>
      </c>
      <c r="Q78" s="343">
        <v>6845</v>
      </c>
      <c r="R78" s="343">
        <v>5420</v>
      </c>
      <c r="S78" s="343">
        <v>4807</v>
      </c>
      <c r="T78" s="343">
        <v>4357</v>
      </c>
      <c r="U78" s="343">
        <v>3898</v>
      </c>
      <c r="V78" s="343">
        <v>4750</v>
      </c>
      <c r="W78" s="295">
        <v>4585</v>
      </c>
      <c r="X78" s="281" t="s">
        <v>2046</v>
      </c>
    </row>
    <row r="79" spans="1:26" s="281" customFormat="1" ht="15" customHeight="1">
      <c r="A79" s="290" t="s">
        <v>330</v>
      </c>
      <c r="B79" s="290" t="s">
        <v>331</v>
      </c>
      <c r="C79" s="290" t="s">
        <v>332</v>
      </c>
      <c r="D79" s="290" t="s">
        <v>270</v>
      </c>
      <c r="E79" s="290"/>
      <c r="F79" s="291">
        <v>66</v>
      </c>
      <c r="G79" s="292"/>
      <c r="H79" s="340" t="s">
        <v>445</v>
      </c>
      <c r="I79" s="340"/>
      <c r="J79" s="340"/>
      <c r="K79" s="340"/>
      <c r="L79" s="340"/>
      <c r="M79" s="344" t="s">
        <v>446</v>
      </c>
      <c r="N79" s="340"/>
      <c r="O79" s="345"/>
      <c r="P79" s="343">
        <v>1181</v>
      </c>
      <c r="Q79" s="343">
        <v>2038</v>
      </c>
      <c r="R79" s="343">
        <v>697</v>
      </c>
      <c r="S79" s="343">
        <v>1027</v>
      </c>
      <c r="T79" s="343">
        <v>1401</v>
      </c>
      <c r="U79" s="343">
        <v>2031</v>
      </c>
      <c r="V79" s="343">
        <v>435</v>
      </c>
      <c r="W79" s="295">
        <v>277</v>
      </c>
      <c r="X79" s="281" t="s">
        <v>2046</v>
      </c>
    </row>
    <row r="80" spans="1:26" s="281" customFormat="1" ht="15" customHeight="1">
      <c r="A80" s="290" t="s">
        <v>330</v>
      </c>
      <c r="B80" s="290" t="s">
        <v>331</v>
      </c>
      <c r="C80" s="290" t="s">
        <v>332</v>
      </c>
      <c r="D80" s="290" t="s">
        <v>270</v>
      </c>
      <c r="E80" s="290"/>
      <c r="F80" s="291">
        <v>67</v>
      </c>
      <c r="G80" s="292"/>
      <c r="H80" s="340" t="s">
        <v>447</v>
      </c>
      <c r="I80" s="340"/>
      <c r="J80" s="340"/>
      <c r="K80" s="340"/>
      <c r="L80" s="340"/>
      <c r="M80" s="344" t="s">
        <v>448</v>
      </c>
      <c r="N80" s="340"/>
      <c r="O80" s="345"/>
      <c r="P80" s="343">
        <v>5255</v>
      </c>
      <c r="Q80" s="343">
        <v>5694</v>
      </c>
      <c r="R80" s="343">
        <v>5168</v>
      </c>
      <c r="S80" s="343">
        <v>5331</v>
      </c>
      <c r="T80" s="343">
        <v>5298</v>
      </c>
      <c r="U80" s="343">
        <v>5190</v>
      </c>
      <c r="V80" s="343">
        <v>5078</v>
      </c>
      <c r="W80" s="295">
        <v>4251</v>
      </c>
      <c r="X80" s="281" t="s">
        <v>2047</v>
      </c>
    </row>
    <row r="81" spans="1:25" s="281" customFormat="1" ht="15" customHeight="1">
      <c r="A81" s="290" t="s">
        <v>330</v>
      </c>
      <c r="B81" s="290" t="s">
        <v>331</v>
      </c>
      <c r="C81" s="290" t="s">
        <v>332</v>
      </c>
      <c r="D81" s="290" t="s">
        <v>270</v>
      </c>
      <c r="E81" s="290"/>
      <c r="F81" s="291">
        <v>68</v>
      </c>
      <c r="G81" s="292"/>
      <c r="H81" s="319" t="s">
        <v>39</v>
      </c>
      <c r="I81" s="319"/>
      <c r="J81" s="319"/>
      <c r="K81" s="319"/>
      <c r="L81" s="320" t="s">
        <v>449</v>
      </c>
      <c r="M81" s="319"/>
      <c r="N81" s="319"/>
      <c r="O81" s="339"/>
      <c r="P81" s="334">
        <v>12538</v>
      </c>
      <c r="Q81" s="334">
        <v>9879</v>
      </c>
      <c r="R81" s="334">
        <v>12471</v>
      </c>
      <c r="S81" s="334">
        <v>12530</v>
      </c>
      <c r="T81" s="334">
        <v>12281</v>
      </c>
      <c r="U81" s="334">
        <v>13080</v>
      </c>
      <c r="V81" s="334">
        <v>11919</v>
      </c>
      <c r="W81" s="295">
        <v>14954</v>
      </c>
    </row>
    <row r="82" spans="1:25" s="281" customFormat="1" ht="15" customHeight="1">
      <c r="A82" s="290" t="s">
        <v>330</v>
      </c>
      <c r="B82" s="290" t="s">
        <v>331</v>
      </c>
      <c r="C82" s="290" t="s">
        <v>332</v>
      </c>
      <c r="D82" s="290" t="s">
        <v>270</v>
      </c>
      <c r="E82" s="290"/>
      <c r="F82" s="291">
        <v>69</v>
      </c>
      <c r="G82" s="292"/>
      <c r="H82" s="340" t="s">
        <v>450</v>
      </c>
      <c r="I82" s="340"/>
      <c r="J82" s="340"/>
      <c r="K82" s="340"/>
      <c r="L82" s="340"/>
      <c r="M82" s="344" t="s">
        <v>451</v>
      </c>
      <c r="N82" s="340"/>
      <c r="O82" s="345"/>
      <c r="P82" s="343">
        <v>4344</v>
      </c>
      <c r="Q82" s="343">
        <v>1311</v>
      </c>
      <c r="R82" s="343">
        <v>4379</v>
      </c>
      <c r="S82" s="343">
        <v>4586</v>
      </c>
      <c r="T82" s="343">
        <v>4004</v>
      </c>
      <c r="U82" s="343">
        <v>4327</v>
      </c>
      <c r="V82" s="343">
        <v>4327</v>
      </c>
      <c r="W82" s="295">
        <v>7586</v>
      </c>
    </row>
    <row r="83" spans="1:25" s="281" customFormat="1" ht="15" customHeight="1">
      <c r="A83" s="290" t="s">
        <v>330</v>
      </c>
      <c r="B83" s="290" t="s">
        <v>331</v>
      </c>
      <c r="C83" s="290" t="s">
        <v>332</v>
      </c>
      <c r="D83" s="290" t="s">
        <v>270</v>
      </c>
      <c r="E83" s="290"/>
      <c r="F83" s="291">
        <v>70</v>
      </c>
      <c r="G83" s="292"/>
      <c r="H83" s="301" t="s">
        <v>452</v>
      </c>
      <c r="I83" s="301"/>
      <c r="J83" s="301"/>
      <c r="K83" s="301"/>
      <c r="L83" s="301"/>
      <c r="M83" s="301"/>
      <c r="N83" s="293" t="s">
        <v>453</v>
      </c>
      <c r="O83" s="294"/>
      <c r="P83" s="295">
        <v>2259</v>
      </c>
      <c r="Q83" s="295">
        <v>722</v>
      </c>
      <c r="R83" s="295">
        <v>2207</v>
      </c>
      <c r="S83" s="295">
        <v>2270</v>
      </c>
      <c r="T83" s="295">
        <v>2218</v>
      </c>
      <c r="U83" s="295">
        <v>2398</v>
      </c>
      <c r="V83" s="295">
        <v>2066</v>
      </c>
      <c r="W83" s="295">
        <v>1532</v>
      </c>
      <c r="X83" s="281" t="s">
        <v>717</v>
      </c>
    </row>
    <row r="84" spans="1:25" s="281" customFormat="1" ht="15" customHeight="1">
      <c r="A84" s="290" t="s">
        <v>330</v>
      </c>
      <c r="B84" s="290" t="s">
        <v>331</v>
      </c>
      <c r="C84" s="290" t="s">
        <v>332</v>
      </c>
      <c r="D84" s="290" t="s">
        <v>270</v>
      </c>
      <c r="E84" s="290"/>
      <c r="F84" s="291">
        <v>71</v>
      </c>
      <c r="G84" s="292"/>
      <c r="H84" s="301" t="s">
        <v>454</v>
      </c>
      <c r="I84" s="301"/>
      <c r="J84" s="301"/>
      <c r="K84" s="301"/>
      <c r="L84" s="301"/>
      <c r="M84" s="301"/>
      <c r="N84" s="293" t="s">
        <v>455</v>
      </c>
      <c r="O84" s="294"/>
      <c r="P84" s="295">
        <v>1451</v>
      </c>
      <c r="Q84" s="295">
        <v>480</v>
      </c>
      <c r="R84" s="295">
        <v>1459</v>
      </c>
      <c r="S84" s="295">
        <v>1542</v>
      </c>
      <c r="T84" s="295">
        <v>1301</v>
      </c>
      <c r="U84" s="295">
        <v>1489</v>
      </c>
      <c r="V84" s="295">
        <v>1319</v>
      </c>
      <c r="W84" s="295">
        <v>1622</v>
      </c>
      <c r="X84" s="281" t="s">
        <v>718</v>
      </c>
    </row>
    <row r="85" spans="1:25" s="281" customFormat="1" ht="15" customHeight="1">
      <c r="A85" s="290" t="s">
        <v>330</v>
      </c>
      <c r="B85" s="290" t="s">
        <v>331</v>
      </c>
      <c r="C85" s="290" t="s">
        <v>332</v>
      </c>
      <c r="D85" s="290" t="s">
        <v>270</v>
      </c>
      <c r="E85" s="290"/>
      <c r="F85" s="291">
        <v>72</v>
      </c>
      <c r="G85" s="292"/>
      <c r="H85" s="301" t="s">
        <v>456</v>
      </c>
      <c r="I85" s="301"/>
      <c r="J85" s="301"/>
      <c r="K85" s="301"/>
      <c r="L85" s="301"/>
      <c r="M85" s="301"/>
      <c r="N85" s="293" t="s">
        <v>457</v>
      </c>
      <c r="O85" s="294"/>
      <c r="P85" s="295">
        <v>634</v>
      </c>
      <c r="Q85" s="295">
        <v>225</v>
      </c>
      <c r="R85" s="295">
        <v>714</v>
      </c>
      <c r="S85" s="295">
        <v>774</v>
      </c>
      <c r="T85" s="295">
        <v>484</v>
      </c>
      <c r="U85" s="295">
        <v>440</v>
      </c>
      <c r="V85" s="295">
        <v>942</v>
      </c>
      <c r="W85" s="295">
        <v>4432</v>
      </c>
      <c r="X85" s="281" t="s">
        <v>717</v>
      </c>
    </row>
    <row r="86" spans="1:25" s="281" customFormat="1" ht="15" customHeight="1">
      <c r="A86" s="290" t="s">
        <v>330</v>
      </c>
      <c r="B86" s="290" t="s">
        <v>331</v>
      </c>
      <c r="C86" s="290" t="s">
        <v>332</v>
      </c>
      <c r="D86" s="290" t="s">
        <v>270</v>
      </c>
      <c r="E86" s="290"/>
      <c r="F86" s="291">
        <v>73</v>
      </c>
      <c r="G86" s="292"/>
      <c r="H86" s="340" t="s">
        <v>458</v>
      </c>
      <c r="I86" s="340"/>
      <c r="J86" s="340"/>
      <c r="K86" s="340"/>
      <c r="L86" s="340"/>
      <c r="M86" s="344" t="s">
        <v>459</v>
      </c>
      <c r="N86" s="340"/>
      <c r="O86" s="345"/>
      <c r="P86" s="343">
        <v>640</v>
      </c>
      <c r="Q86" s="343">
        <v>1434</v>
      </c>
      <c r="R86" s="343">
        <v>590</v>
      </c>
      <c r="S86" s="343">
        <v>636</v>
      </c>
      <c r="T86" s="343">
        <v>645</v>
      </c>
      <c r="U86" s="343">
        <v>732</v>
      </c>
      <c r="V86" s="343">
        <v>533</v>
      </c>
      <c r="W86" s="295">
        <v>590</v>
      </c>
      <c r="X86" s="281" t="s">
        <v>717</v>
      </c>
      <c r="Y86" s="499">
        <f>S86</f>
        <v>636</v>
      </c>
    </row>
    <row r="87" spans="1:25" s="281" customFormat="1" ht="15" customHeight="1">
      <c r="A87" s="290" t="s">
        <v>330</v>
      </c>
      <c r="B87" s="290" t="s">
        <v>331</v>
      </c>
      <c r="C87" s="290" t="s">
        <v>332</v>
      </c>
      <c r="D87" s="290" t="s">
        <v>270</v>
      </c>
      <c r="E87" s="290"/>
      <c r="F87" s="291">
        <v>74</v>
      </c>
      <c r="G87" s="292"/>
      <c r="H87" s="340" t="s">
        <v>460</v>
      </c>
      <c r="I87" s="340"/>
      <c r="J87" s="340"/>
      <c r="K87" s="340"/>
      <c r="L87" s="340"/>
      <c r="M87" s="344" t="s">
        <v>461</v>
      </c>
      <c r="N87" s="340"/>
      <c r="O87" s="345"/>
      <c r="P87" s="343">
        <v>870</v>
      </c>
      <c r="Q87" s="343">
        <v>1054</v>
      </c>
      <c r="R87" s="343">
        <v>896</v>
      </c>
      <c r="S87" s="343">
        <v>931</v>
      </c>
      <c r="T87" s="343">
        <v>831</v>
      </c>
      <c r="U87" s="343">
        <v>760</v>
      </c>
      <c r="V87" s="343">
        <v>895</v>
      </c>
      <c r="W87" s="295">
        <v>676</v>
      </c>
      <c r="X87" s="281" t="s">
        <v>2039</v>
      </c>
      <c r="Y87" s="499">
        <f>S87</f>
        <v>931</v>
      </c>
    </row>
    <row r="88" spans="1:25" s="281" customFormat="1" ht="15" customHeight="1">
      <c r="A88" s="290" t="s">
        <v>330</v>
      </c>
      <c r="B88" s="290" t="s">
        <v>331</v>
      </c>
      <c r="C88" s="290" t="s">
        <v>332</v>
      </c>
      <c r="D88" s="290" t="s">
        <v>270</v>
      </c>
      <c r="E88" s="290"/>
      <c r="F88" s="291">
        <v>75</v>
      </c>
      <c r="G88" s="292"/>
      <c r="H88" s="340" t="s">
        <v>462</v>
      </c>
      <c r="I88" s="340"/>
      <c r="J88" s="340"/>
      <c r="K88" s="340"/>
      <c r="L88" s="340"/>
      <c r="M88" s="344" t="s">
        <v>463</v>
      </c>
      <c r="N88" s="340"/>
      <c r="O88" s="345"/>
      <c r="P88" s="343">
        <v>2311</v>
      </c>
      <c r="Q88" s="343">
        <v>7715</v>
      </c>
      <c r="R88" s="343">
        <v>2465</v>
      </c>
      <c r="S88" s="343">
        <v>2234</v>
      </c>
      <c r="T88" s="343">
        <v>2167</v>
      </c>
      <c r="U88" s="343">
        <v>2414</v>
      </c>
      <c r="V88" s="343">
        <v>2158</v>
      </c>
      <c r="W88" s="295">
        <v>2382</v>
      </c>
      <c r="X88" s="281" t="s">
        <v>2043</v>
      </c>
      <c r="Y88" s="499">
        <f>S88</f>
        <v>2234</v>
      </c>
    </row>
    <row r="89" spans="1:25" s="281" customFormat="1" ht="15" customHeight="1">
      <c r="A89" s="290" t="s">
        <v>330</v>
      </c>
      <c r="B89" s="290" t="s">
        <v>331</v>
      </c>
      <c r="C89" s="290" t="s">
        <v>332</v>
      </c>
      <c r="D89" s="290" t="s">
        <v>270</v>
      </c>
      <c r="E89" s="290"/>
      <c r="F89" s="291">
        <v>76</v>
      </c>
      <c r="G89" s="292"/>
      <c r="H89" s="340" t="s">
        <v>464</v>
      </c>
      <c r="I89" s="340"/>
      <c r="J89" s="340"/>
      <c r="K89" s="340"/>
      <c r="L89" s="340"/>
      <c r="M89" s="344" t="s">
        <v>465</v>
      </c>
      <c r="N89" s="340"/>
      <c r="O89" s="345"/>
      <c r="P89" s="343">
        <v>3485</v>
      </c>
      <c r="Q89" s="343">
        <v>9741</v>
      </c>
      <c r="R89" s="343">
        <v>3514</v>
      </c>
      <c r="S89" s="343">
        <v>3404</v>
      </c>
      <c r="T89" s="343">
        <v>3465</v>
      </c>
      <c r="U89" s="343">
        <v>3625</v>
      </c>
      <c r="V89" s="343">
        <v>3329</v>
      </c>
      <c r="W89" s="295">
        <v>3171</v>
      </c>
      <c r="X89" s="281" t="s">
        <v>2043</v>
      </c>
      <c r="Y89" s="499">
        <f>S89</f>
        <v>3404</v>
      </c>
    </row>
    <row r="90" spans="1:25" s="281" customFormat="1" ht="15" customHeight="1">
      <c r="A90" s="290" t="s">
        <v>330</v>
      </c>
      <c r="B90" s="290" t="s">
        <v>331</v>
      </c>
      <c r="C90" s="290" t="s">
        <v>332</v>
      </c>
      <c r="D90" s="290" t="s">
        <v>270</v>
      </c>
      <c r="E90" s="290"/>
      <c r="F90" s="291">
        <v>77</v>
      </c>
      <c r="G90" s="292"/>
      <c r="H90" s="340" t="s">
        <v>466</v>
      </c>
      <c r="I90" s="340"/>
      <c r="J90" s="340"/>
      <c r="K90" s="340"/>
      <c r="L90" s="340"/>
      <c r="M90" s="344" t="s">
        <v>467</v>
      </c>
      <c r="N90" s="340"/>
      <c r="O90" s="345"/>
      <c r="P90" s="343">
        <v>888</v>
      </c>
      <c r="Q90" s="343">
        <v>2736</v>
      </c>
      <c r="R90" s="343">
        <v>626</v>
      </c>
      <c r="S90" s="343">
        <v>740</v>
      </c>
      <c r="T90" s="343">
        <v>1170</v>
      </c>
      <c r="U90" s="343">
        <v>1222</v>
      </c>
      <c r="V90" s="343">
        <v>677</v>
      </c>
      <c r="W90" s="295">
        <v>549</v>
      </c>
      <c r="X90" s="281" t="s">
        <v>710</v>
      </c>
    </row>
    <row r="91" spans="1:25" s="281" customFormat="1" ht="15" customHeight="1">
      <c r="A91" s="290" t="s">
        <v>330</v>
      </c>
      <c r="B91" s="290" t="s">
        <v>331</v>
      </c>
      <c r="C91" s="290" t="s">
        <v>332</v>
      </c>
      <c r="D91" s="290" t="s">
        <v>270</v>
      </c>
      <c r="E91" s="290"/>
      <c r="F91" s="291">
        <v>78</v>
      </c>
      <c r="G91" s="292"/>
      <c r="H91" s="319" t="s">
        <v>45</v>
      </c>
      <c r="I91" s="319"/>
      <c r="J91" s="319"/>
      <c r="K91" s="319"/>
      <c r="L91" s="320" t="s">
        <v>468</v>
      </c>
      <c r="M91" s="319"/>
      <c r="N91" s="319"/>
      <c r="O91" s="339"/>
      <c r="P91" s="334">
        <v>8799</v>
      </c>
      <c r="Q91" s="334">
        <v>7538</v>
      </c>
      <c r="R91" s="334">
        <v>9882</v>
      </c>
      <c r="S91" s="334">
        <v>8867</v>
      </c>
      <c r="T91" s="334">
        <v>8078</v>
      </c>
      <c r="U91" s="334">
        <v>7823</v>
      </c>
      <c r="V91" s="334">
        <v>8601</v>
      </c>
      <c r="W91" s="295">
        <v>9449</v>
      </c>
    </row>
    <row r="92" spans="1:25" s="281" customFormat="1" ht="15" customHeight="1">
      <c r="A92" s="290" t="s">
        <v>330</v>
      </c>
      <c r="B92" s="290" t="s">
        <v>331</v>
      </c>
      <c r="C92" s="290" t="s">
        <v>332</v>
      </c>
      <c r="D92" s="290" t="s">
        <v>270</v>
      </c>
      <c r="E92" s="290"/>
      <c r="F92" s="291">
        <v>79</v>
      </c>
      <c r="G92" s="292"/>
      <c r="H92" s="340" t="s">
        <v>469</v>
      </c>
      <c r="I92" s="340"/>
      <c r="J92" s="340"/>
      <c r="K92" s="340"/>
      <c r="L92" s="340"/>
      <c r="M92" s="344" t="s">
        <v>470</v>
      </c>
      <c r="N92" s="340"/>
      <c r="O92" s="345"/>
      <c r="P92" s="343">
        <v>111</v>
      </c>
      <c r="Q92" s="343">
        <v>45</v>
      </c>
      <c r="R92" s="343">
        <v>122</v>
      </c>
      <c r="S92" s="343">
        <v>106</v>
      </c>
      <c r="T92" s="343">
        <v>156</v>
      </c>
      <c r="U92" s="343">
        <v>28</v>
      </c>
      <c r="V92" s="343">
        <v>44</v>
      </c>
      <c r="W92" s="295">
        <v>36</v>
      </c>
      <c r="X92" s="281" t="s">
        <v>711</v>
      </c>
      <c r="Y92" s="499">
        <f>S92</f>
        <v>106</v>
      </c>
    </row>
    <row r="93" spans="1:25" s="281" customFormat="1" ht="15" customHeight="1">
      <c r="A93" s="290" t="s">
        <v>330</v>
      </c>
      <c r="B93" s="290" t="s">
        <v>331</v>
      </c>
      <c r="C93" s="290" t="s">
        <v>332</v>
      </c>
      <c r="D93" s="290" t="s">
        <v>270</v>
      </c>
      <c r="E93" s="290"/>
      <c r="F93" s="291">
        <v>80</v>
      </c>
      <c r="G93" s="292"/>
      <c r="H93" s="340" t="s">
        <v>471</v>
      </c>
      <c r="I93" s="340"/>
      <c r="J93" s="340"/>
      <c r="K93" s="340"/>
      <c r="L93" s="340"/>
      <c r="M93" s="344" t="s">
        <v>472</v>
      </c>
      <c r="N93" s="340"/>
      <c r="O93" s="345"/>
      <c r="P93" s="343">
        <v>3472</v>
      </c>
      <c r="Q93" s="343">
        <v>3552</v>
      </c>
      <c r="R93" s="343">
        <v>4049</v>
      </c>
      <c r="S93" s="343">
        <v>3423</v>
      </c>
      <c r="T93" s="343">
        <v>3151</v>
      </c>
      <c r="U93" s="343">
        <v>3026</v>
      </c>
      <c r="V93" s="343">
        <v>3644</v>
      </c>
      <c r="W93" s="295">
        <v>4134</v>
      </c>
      <c r="X93" s="281" t="s">
        <v>711</v>
      </c>
      <c r="Y93" s="499">
        <f>S93</f>
        <v>3423</v>
      </c>
    </row>
    <row r="94" spans="1:25" s="281" customFormat="1" ht="15" customHeight="1">
      <c r="A94" s="290" t="s">
        <v>330</v>
      </c>
      <c r="B94" s="290" t="s">
        <v>331</v>
      </c>
      <c r="C94" s="290" t="s">
        <v>332</v>
      </c>
      <c r="D94" s="290" t="s">
        <v>270</v>
      </c>
      <c r="E94" s="290"/>
      <c r="F94" s="291">
        <v>81</v>
      </c>
      <c r="G94" s="292"/>
      <c r="H94" s="301" t="s">
        <v>473</v>
      </c>
      <c r="I94" s="301"/>
      <c r="J94" s="301"/>
      <c r="K94" s="301"/>
      <c r="L94" s="301"/>
      <c r="M94" s="301"/>
      <c r="N94" s="293" t="s">
        <v>474</v>
      </c>
      <c r="O94" s="294"/>
      <c r="P94" s="295">
        <v>1087</v>
      </c>
      <c r="Q94" s="295">
        <v>1246</v>
      </c>
      <c r="R94" s="295">
        <v>1247</v>
      </c>
      <c r="S94" s="295">
        <v>1117</v>
      </c>
      <c r="T94" s="295">
        <v>969</v>
      </c>
      <c r="U94" s="295">
        <v>919</v>
      </c>
      <c r="V94" s="295">
        <v>1177</v>
      </c>
      <c r="W94" s="295">
        <v>929</v>
      </c>
    </row>
    <row r="95" spans="1:25" s="281" customFormat="1" ht="15" customHeight="1">
      <c r="A95" s="290" t="s">
        <v>330</v>
      </c>
      <c r="B95" s="290" t="s">
        <v>331</v>
      </c>
      <c r="C95" s="290" t="s">
        <v>332</v>
      </c>
      <c r="D95" s="290" t="s">
        <v>270</v>
      </c>
      <c r="E95" s="290"/>
      <c r="F95" s="291">
        <v>82</v>
      </c>
      <c r="G95" s="292"/>
      <c r="H95" s="301" t="s">
        <v>475</v>
      </c>
      <c r="I95" s="301"/>
      <c r="J95" s="301"/>
      <c r="K95" s="301"/>
      <c r="L95" s="301"/>
      <c r="M95" s="301"/>
      <c r="N95" s="293" t="s">
        <v>476</v>
      </c>
      <c r="O95" s="294"/>
      <c r="P95" s="295">
        <v>1968</v>
      </c>
      <c r="Q95" s="295">
        <v>2428</v>
      </c>
      <c r="R95" s="295">
        <v>2292</v>
      </c>
      <c r="S95" s="295">
        <v>1896</v>
      </c>
      <c r="T95" s="295">
        <v>1819</v>
      </c>
      <c r="U95" s="295">
        <v>1756</v>
      </c>
      <c r="V95" s="295">
        <v>1983</v>
      </c>
      <c r="W95" s="295">
        <v>2586</v>
      </c>
    </row>
    <row r="96" spans="1:25" s="281" customFormat="1" ht="15" customHeight="1">
      <c r="A96" s="290" t="s">
        <v>330</v>
      </c>
      <c r="B96" s="290" t="s">
        <v>331</v>
      </c>
      <c r="C96" s="290" t="s">
        <v>332</v>
      </c>
      <c r="D96" s="290" t="s">
        <v>270</v>
      </c>
      <c r="E96" s="290"/>
      <c r="F96" s="291">
        <v>83</v>
      </c>
      <c r="G96" s="292"/>
      <c r="H96" s="301" t="s">
        <v>477</v>
      </c>
      <c r="I96" s="301"/>
      <c r="J96" s="301"/>
      <c r="K96" s="301"/>
      <c r="L96" s="301"/>
      <c r="M96" s="301"/>
      <c r="N96" s="293" t="s">
        <v>478</v>
      </c>
      <c r="O96" s="294"/>
      <c r="P96" s="295">
        <v>418</v>
      </c>
      <c r="Q96" s="295">
        <v>900</v>
      </c>
      <c r="R96" s="295">
        <v>510</v>
      </c>
      <c r="S96" s="295">
        <v>411</v>
      </c>
      <c r="T96" s="295">
        <v>364</v>
      </c>
      <c r="U96" s="295">
        <v>352</v>
      </c>
      <c r="V96" s="295">
        <v>484</v>
      </c>
      <c r="W96" s="295">
        <v>619</v>
      </c>
    </row>
    <row r="97" spans="1:25" s="281" customFormat="1" ht="15" customHeight="1">
      <c r="A97" s="290" t="s">
        <v>330</v>
      </c>
      <c r="B97" s="290" t="s">
        <v>331</v>
      </c>
      <c r="C97" s="290" t="s">
        <v>332</v>
      </c>
      <c r="D97" s="290" t="s">
        <v>270</v>
      </c>
      <c r="E97" s="290"/>
      <c r="F97" s="291">
        <v>84</v>
      </c>
      <c r="G97" s="292"/>
      <c r="H97" s="340" t="s">
        <v>479</v>
      </c>
      <c r="I97" s="340"/>
      <c r="J97" s="340"/>
      <c r="K97" s="340"/>
      <c r="L97" s="340"/>
      <c r="M97" s="344" t="s">
        <v>480</v>
      </c>
      <c r="N97" s="340"/>
      <c r="O97" s="345"/>
      <c r="P97" s="343">
        <v>1700</v>
      </c>
      <c r="Q97" s="343">
        <v>3195</v>
      </c>
      <c r="R97" s="343">
        <v>1891</v>
      </c>
      <c r="S97" s="343">
        <v>1716</v>
      </c>
      <c r="T97" s="343">
        <v>1554</v>
      </c>
      <c r="U97" s="343">
        <v>1547</v>
      </c>
      <c r="V97" s="343">
        <v>1527</v>
      </c>
      <c r="W97" s="295">
        <v>1619</v>
      </c>
      <c r="X97" s="281" t="s">
        <v>711</v>
      </c>
      <c r="Y97" s="499">
        <f>S97</f>
        <v>1716</v>
      </c>
    </row>
    <row r="98" spans="1:25" s="281" customFormat="1" ht="15" customHeight="1">
      <c r="A98" s="290" t="s">
        <v>330</v>
      </c>
      <c r="B98" s="290" t="s">
        <v>331</v>
      </c>
      <c r="C98" s="290" t="s">
        <v>332</v>
      </c>
      <c r="D98" s="290" t="s">
        <v>270</v>
      </c>
      <c r="E98" s="290"/>
      <c r="F98" s="291">
        <v>85</v>
      </c>
      <c r="G98" s="292"/>
      <c r="H98" s="301" t="s">
        <v>481</v>
      </c>
      <c r="I98" s="301"/>
      <c r="J98" s="301"/>
      <c r="K98" s="301"/>
      <c r="L98" s="301"/>
      <c r="M98" s="301"/>
      <c r="N98" s="293" t="s">
        <v>482</v>
      </c>
      <c r="O98" s="294"/>
      <c r="P98" s="295">
        <v>539</v>
      </c>
      <c r="Q98" s="295">
        <v>1301</v>
      </c>
      <c r="R98" s="295">
        <v>592</v>
      </c>
      <c r="S98" s="295">
        <v>531</v>
      </c>
      <c r="T98" s="295">
        <v>512</v>
      </c>
      <c r="U98" s="295">
        <v>499</v>
      </c>
      <c r="V98" s="295">
        <v>497</v>
      </c>
      <c r="W98" s="295">
        <v>513</v>
      </c>
    </row>
    <row r="99" spans="1:25" s="281" customFormat="1" ht="15" customHeight="1">
      <c r="A99" s="290" t="s">
        <v>330</v>
      </c>
      <c r="B99" s="290" t="s">
        <v>331</v>
      </c>
      <c r="C99" s="290" t="s">
        <v>332</v>
      </c>
      <c r="D99" s="290" t="s">
        <v>270</v>
      </c>
      <c r="E99" s="290"/>
      <c r="F99" s="291">
        <v>86</v>
      </c>
      <c r="G99" s="292"/>
      <c r="H99" s="301" t="s">
        <v>483</v>
      </c>
      <c r="I99" s="301"/>
      <c r="J99" s="301"/>
      <c r="K99" s="301"/>
      <c r="L99" s="301"/>
      <c r="M99" s="301"/>
      <c r="N99" s="293" t="s">
        <v>484</v>
      </c>
      <c r="O99" s="294"/>
      <c r="P99" s="295">
        <v>1017</v>
      </c>
      <c r="Q99" s="295">
        <v>2206</v>
      </c>
      <c r="R99" s="295">
        <v>1138</v>
      </c>
      <c r="S99" s="295">
        <v>1034</v>
      </c>
      <c r="T99" s="295">
        <v>912</v>
      </c>
      <c r="U99" s="295">
        <v>928</v>
      </c>
      <c r="V99" s="295">
        <v>898</v>
      </c>
      <c r="W99" s="295">
        <v>956</v>
      </c>
    </row>
    <row r="100" spans="1:25" s="281" customFormat="1" ht="15" customHeight="1">
      <c r="A100" s="290" t="s">
        <v>330</v>
      </c>
      <c r="B100" s="290" t="s">
        <v>331</v>
      </c>
      <c r="C100" s="290" t="s">
        <v>332</v>
      </c>
      <c r="D100" s="290" t="s">
        <v>270</v>
      </c>
      <c r="E100" s="290"/>
      <c r="F100" s="291">
        <v>87</v>
      </c>
      <c r="G100" s="292"/>
      <c r="H100" s="301" t="s">
        <v>485</v>
      </c>
      <c r="I100" s="301"/>
      <c r="J100" s="301"/>
      <c r="K100" s="301"/>
      <c r="L100" s="301"/>
      <c r="M100" s="301"/>
      <c r="N100" s="293" t="s">
        <v>486</v>
      </c>
      <c r="O100" s="294"/>
      <c r="P100" s="295">
        <v>144</v>
      </c>
      <c r="Q100" s="295">
        <v>534</v>
      </c>
      <c r="R100" s="295">
        <v>162</v>
      </c>
      <c r="S100" s="295">
        <v>150</v>
      </c>
      <c r="T100" s="295">
        <v>130</v>
      </c>
      <c r="U100" s="295">
        <v>120</v>
      </c>
      <c r="V100" s="295">
        <v>132</v>
      </c>
      <c r="W100" s="295">
        <v>151</v>
      </c>
    </row>
    <row r="101" spans="1:25" s="281" customFormat="1" ht="15" customHeight="1">
      <c r="A101" s="290" t="s">
        <v>330</v>
      </c>
      <c r="B101" s="290" t="s">
        <v>331</v>
      </c>
      <c r="C101" s="290" t="s">
        <v>332</v>
      </c>
      <c r="D101" s="290" t="s">
        <v>270</v>
      </c>
      <c r="E101" s="290"/>
      <c r="F101" s="291">
        <v>88</v>
      </c>
      <c r="G101" s="292"/>
      <c r="H101" s="340" t="s">
        <v>487</v>
      </c>
      <c r="I101" s="340"/>
      <c r="J101" s="340"/>
      <c r="K101" s="340"/>
      <c r="L101" s="340"/>
      <c r="M101" s="344" t="s">
        <v>488</v>
      </c>
      <c r="N101" s="340"/>
      <c r="O101" s="345"/>
      <c r="P101" s="343">
        <v>917</v>
      </c>
      <c r="Q101" s="343">
        <v>2842</v>
      </c>
      <c r="R101" s="343">
        <v>948</v>
      </c>
      <c r="S101" s="343">
        <v>949</v>
      </c>
      <c r="T101" s="343">
        <v>883</v>
      </c>
      <c r="U101" s="343">
        <v>848</v>
      </c>
      <c r="V101" s="343">
        <v>889</v>
      </c>
      <c r="W101" s="295">
        <v>871</v>
      </c>
      <c r="X101" s="281" t="s">
        <v>711</v>
      </c>
      <c r="Y101" s="499">
        <f>S101</f>
        <v>949</v>
      </c>
    </row>
    <row r="102" spans="1:25" s="281" customFormat="1" ht="15" customHeight="1">
      <c r="A102" s="290" t="s">
        <v>330</v>
      </c>
      <c r="B102" s="290" t="s">
        <v>331</v>
      </c>
      <c r="C102" s="290" t="s">
        <v>332</v>
      </c>
      <c r="D102" s="290" t="s">
        <v>270</v>
      </c>
      <c r="E102" s="290"/>
      <c r="F102" s="291">
        <v>89</v>
      </c>
      <c r="G102" s="292"/>
      <c r="H102" s="301" t="s">
        <v>489</v>
      </c>
      <c r="I102" s="301"/>
      <c r="J102" s="301"/>
      <c r="K102" s="301"/>
      <c r="L102" s="301"/>
      <c r="M102" s="301"/>
      <c r="N102" s="293" t="s">
        <v>490</v>
      </c>
      <c r="O102" s="294"/>
      <c r="P102" s="295">
        <v>279</v>
      </c>
      <c r="Q102" s="295">
        <v>1248</v>
      </c>
      <c r="R102" s="295">
        <v>284</v>
      </c>
      <c r="S102" s="295">
        <v>287</v>
      </c>
      <c r="T102" s="295">
        <v>267</v>
      </c>
      <c r="U102" s="295">
        <v>273</v>
      </c>
      <c r="V102" s="295">
        <v>278</v>
      </c>
      <c r="W102" s="295">
        <v>228</v>
      </c>
    </row>
    <row r="103" spans="1:25" s="281" customFormat="1" ht="15" customHeight="1">
      <c r="A103" s="290" t="s">
        <v>330</v>
      </c>
      <c r="B103" s="290" t="s">
        <v>331</v>
      </c>
      <c r="C103" s="290" t="s">
        <v>332</v>
      </c>
      <c r="D103" s="290" t="s">
        <v>270</v>
      </c>
      <c r="E103" s="290"/>
      <c r="F103" s="291">
        <v>90</v>
      </c>
      <c r="G103" s="292"/>
      <c r="H103" s="301" t="s">
        <v>491</v>
      </c>
      <c r="I103" s="301"/>
      <c r="J103" s="301"/>
      <c r="K103" s="301"/>
      <c r="L103" s="301"/>
      <c r="M103" s="301"/>
      <c r="N103" s="293" t="s">
        <v>492</v>
      </c>
      <c r="O103" s="294"/>
      <c r="P103" s="295">
        <v>530</v>
      </c>
      <c r="Q103" s="295">
        <v>1717</v>
      </c>
      <c r="R103" s="295">
        <v>547</v>
      </c>
      <c r="S103" s="295">
        <v>554</v>
      </c>
      <c r="T103" s="295">
        <v>518</v>
      </c>
      <c r="U103" s="295">
        <v>467</v>
      </c>
      <c r="V103" s="295">
        <v>511</v>
      </c>
      <c r="W103" s="295">
        <v>565</v>
      </c>
    </row>
    <row r="104" spans="1:25" s="281" customFormat="1" ht="15" customHeight="1">
      <c r="A104" s="290" t="s">
        <v>330</v>
      </c>
      <c r="B104" s="290" t="s">
        <v>331</v>
      </c>
      <c r="C104" s="290" t="s">
        <v>332</v>
      </c>
      <c r="D104" s="290" t="s">
        <v>270</v>
      </c>
      <c r="E104" s="290"/>
      <c r="F104" s="291">
        <v>91</v>
      </c>
      <c r="G104" s="292"/>
      <c r="H104" s="301" t="s">
        <v>493</v>
      </c>
      <c r="I104" s="301"/>
      <c r="J104" s="301"/>
      <c r="K104" s="301"/>
      <c r="L104" s="301"/>
      <c r="M104" s="301"/>
      <c r="N104" s="293" t="s">
        <v>494</v>
      </c>
      <c r="O104" s="294"/>
      <c r="P104" s="295">
        <v>108</v>
      </c>
      <c r="Q104" s="295">
        <v>518</v>
      </c>
      <c r="R104" s="295">
        <v>118</v>
      </c>
      <c r="S104" s="295">
        <v>108</v>
      </c>
      <c r="T104" s="295">
        <v>98</v>
      </c>
      <c r="U104" s="295">
        <v>107</v>
      </c>
      <c r="V104" s="295">
        <v>100</v>
      </c>
      <c r="W104" s="295">
        <v>78</v>
      </c>
    </row>
    <row r="105" spans="1:25" s="281" customFormat="1" ht="15" customHeight="1">
      <c r="A105" s="290" t="s">
        <v>330</v>
      </c>
      <c r="B105" s="290" t="s">
        <v>331</v>
      </c>
      <c r="C105" s="290" t="s">
        <v>332</v>
      </c>
      <c r="D105" s="290" t="s">
        <v>270</v>
      </c>
      <c r="E105" s="290"/>
      <c r="F105" s="291">
        <v>92</v>
      </c>
      <c r="G105" s="292"/>
      <c r="H105" s="340" t="s">
        <v>495</v>
      </c>
      <c r="I105" s="340"/>
      <c r="J105" s="340"/>
      <c r="K105" s="340"/>
      <c r="L105" s="340"/>
      <c r="M105" s="344" t="s">
        <v>496</v>
      </c>
      <c r="N105" s="340"/>
      <c r="O105" s="345"/>
      <c r="P105" s="343">
        <v>139</v>
      </c>
      <c r="Q105" s="343">
        <v>1196</v>
      </c>
      <c r="R105" s="343">
        <v>136</v>
      </c>
      <c r="S105" s="343">
        <v>139</v>
      </c>
      <c r="T105" s="343">
        <v>117</v>
      </c>
      <c r="U105" s="343">
        <v>183</v>
      </c>
      <c r="V105" s="343">
        <v>126</v>
      </c>
      <c r="W105" s="295">
        <v>168</v>
      </c>
      <c r="X105" s="281" t="s">
        <v>711</v>
      </c>
      <c r="Y105" s="499">
        <f>S105</f>
        <v>139</v>
      </c>
    </row>
    <row r="106" spans="1:25" s="281" customFormat="1" ht="15" customHeight="1">
      <c r="A106" s="290" t="s">
        <v>330</v>
      </c>
      <c r="B106" s="290" t="s">
        <v>331</v>
      </c>
      <c r="C106" s="290" t="s">
        <v>332</v>
      </c>
      <c r="D106" s="290" t="s">
        <v>270</v>
      </c>
      <c r="E106" s="290"/>
      <c r="F106" s="291">
        <v>93</v>
      </c>
      <c r="G106" s="292"/>
      <c r="H106" s="340" t="s">
        <v>497</v>
      </c>
      <c r="I106" s="340"/>
      <c r="J106" s="340"/>
      <c r="K106" s="340"/>
      <c r="L106" s="340"/>
      <c r="M106" s="344" t="s">
        <v>498</v>
      </c>
      <c r="N106" s="340"/>
      <c r="O106" s="345"/>
      <c r="P106" s="343">
        <v>708</v>
      </c>
      <c r="Q106" s="343">
        <v>3915</v>
      </c>
      <c r="R106" s="343">
        <v>750</v>
      </c>
      <c r="S106" s="343">
        <v>711</v>
      </c>
      <c r="T106" s="343">
        <v>656</v>
      </c>
      <c r="U106" s="343">
        <v>710</v>
      </c>
      <c r="V106" s="343">
        <v>729</v>
      </c>
      <c r="W106" s="295">
        <v>614</v>
      </c>
      <c r="X106" s="281" t="s">
        <v>711</v>
      </c>
      <c r="Y106" s="499">
        <f>S106</f>
        <v>711</v>
      </c>
    </row>
    <row r="107" spans="1:25" s="281" customFormat="1" ht="15" customHeight="1">
      <c r="A107" s="290" t="s">
        <v>330</v>
      </c>
      <c r="B107" s="290" t="s">
        <v>331</v>
      </c>
      <c r="C107" s="290" t="s">
        <v>332</v>
      </c>
      <c r="D107" s="290" t="s">
        <v>270</v>
      </c>
      <c r="E107" s="290"/>
      <c r="F107" s="291">
        <v>94</v>
      </c>
      <c r="G107" s="292"/>
      <c r="H107" s="340" t="s">
        <v>499</v>
      </c>
      <c r="I107" s="340"/>
      <c r="J107" s="340"/>
      <c r="K107" s="340"/>
      <c r="L107" s="340"/>
      <c r="M107" s="344" t="s">
        <v>500</v>
      </c>
      <c r="N107" s="340"/>
      <c r="O107" s="345"/>
      <c r="P107" s="343">
        <v>1196</v>
      </c>
      <c r="Q107" s="343">
        <v>2776</v>
      </c>
      <c r="R107" s="343">
        <v>1313</v>
      </c>
      <c r="S107" s="343">
        <v>1248</v>
      </c>
      <c r="T107" s="343">
        <v>1086</v>
      </c>
      <c r="U107" s="343">
        <v>1048</v>
      </c>
      <c r="V107" s="343">
        <v>1173</v>
      </c>
      <c r="W107" s="295">
        <v>1328</v>
      </c>
      <c r="X107" s="281" t="s">
        <v>719</v>
      </c>
      <c r="Y107" s="499">
        <f>S107</f>
        <v>1248</v>
      </c>
    </row>
    <row r="108" spans="1:25" s="281" customFormat="1" ht="15" customHeight="1">
      <c r="A108" s="290" t="s">
        <v>330</v>
      </c>
      <c r="B108" s="290" t="s">
        <v>331</v>
      </c>
      <c r="C108" s="290" t="s">
        <v>332</v>
      </c>
      <c r="D108" s="290" t="s">
        <v>270</v>
      </c>
      <c r="E108" s="290"/>
      <c r="F108" s="291">
        <v>95</v>
      </c>
      <c r="G108" s="292"/>
      <c r="H108" s="340" t="s">
        <v>501</v>
      </c>
      <c r="I108" s="340"/>
      <c r="J108" s="340"/>
      <c r="K108" s="340"/>
      <c r="L108" s="340"/>
      <c r="M108" s="344" t="s">
        <v>502</v>
      </c>
      <c r="N108" s="340"/>
      <c r="O108" s="345"/>
      <c r="P108" s="343">
        <v>556</v>
      </c>
      <c r="Q108" s="343">
        <v>1443</v>
      </c>
      <c r="R108" s="343">
        <v>674</v>
      </c>
      <c r="S108" s="343">
        <v>575</v>
      </c>
      <c r="T108" s="343">
        <v>474</v>
      </c>
      <c r="U108" s="343">
        <v>433</v>
      </c>
      <c r="V108" s="343">
        <v>468</v>
      </c>
      <c r="W108" s="295">
        <v>678</v>
      </c>
      <c r="X108" s="281" t="s">
        <v>720</v>
      </c>
      <c r="Y108" s="499">
        <f>S108</f>
        <v>575</v>
      </c>
    </row>
    <row r="109" spans="1:25" s="281" customFormat="1" ht="15" customHeight="1">
      <c r="A109" s="290" t="s">
        <v>330</v>
      </c>
      <c r="B109" s="290" t="s">
        <v>331</v>
      </c>
      <c r="C109" s="290" t="s">
        <v>332</v>
      </c>
      <c r="D109" s="290" t="s">
        <v>270</v>
      </c>
      <c r="E109" s="290"/>
      <c r="F109" s="291">
        <v>96</v>
      </c>
      <c r="G109" s="292"/>
      <c r="H109" s="319" t="s">
        <v>50</v>
      </c>
      <c r="I109" s="319"/>
      <c r="J109" s="319"/>
      <c r="K109" s="319"/>
      <c r="L109" s="320" t="s">
        <v>503</v>
      </c>
      <c r="M109" s="319"/>
      <c r="N109" s="319"/>
      <c r="O109" s="339"/>
      <c r="P109" s="334">
        <v>14211</v>
      </c>
      <c r="Q109" s="334">
        <v>9399</v>
      </c>
      <c r="R109" s="334">
        <v>15767</v>
      </c>
      <c r="S109" s="334">
        <v>13836</v>
      </c>
      <c r="T109" s="334">
        <v>13733</v>
      </c>
      <c r="U109" s="334">
        <v>12880</v>
      </c>
      <c r="V109" s="334">
        <v>13571</v>
      </c>
      <c r="W109" s="295">
        <v>15875</v>
      </c>
    </row>
    <row r="110" spans="1:25" s="281" customFormat="1" ht="15" customHeight="1">
      <c r="A110" s="290" t="s">
        <v>330</v>
      </c>
      <c r="B110" s="290" t="s">
        <v>331</v>
      </c>
      <c r="C110" s="290" t="s">
        <v>332</v>
      </c>
      <c r="D110" s="290" t="s">
        <v>270</v>
      </c>
      <c r="E110" s="290"/>
      <c r="F110" s="291">
        <v>97</v>
      </c>
      <c r="G110" s="292"/>
      <c r="H110" s="340" t="s">
        <v>504</v>
      </c>
      <c r="I110" s="340"/>
      <c r="J110" s="340"/>
      <c r="K110" s="340"/>
      <c r="L110" s="340"/>
      <c r="M110" s="344" t="s">
        <v>505</v>
      </c>
      <c r="N110" s="340"/>
      <c r="O110" s="345"/>
      <c r="P110" s="343">
        <v>2643</v>
      </c>
      <c r="Q110" s="343">
        <v>6833</v>
      </c>
      <c r="R110" s="343">
        <v>2726</v>
      </c>
      <c r="S110" s="343">
        <v>2582</v>
      </c>
      <c r="T110" s="343">
        <v>2577</v>
      </c>
      <c r="U110" s="343">
        <v>2717</v>
      </c>
      <c r="V110" s="343">
        <v>2454</v>
      </c>
      <c r="W110" s="295">
        <v>2564</v>
      </c>
      <c r="X110" s="281" t="s">
        <v>712</v>
      </c>
      <c r="Y110" s="499">
        <f>S110</f>
        <v>2582</v>
      </c>
    </row>
    <row r="111" spans="1:25" s="281" customFormat="1" ht="15" customHeight="1">
      <c r="A111" s="290" t="s">
        <v>330</v>
      </c>
      <c r="B111" s="290" t="s">
        <v>331</v>
      </c>
      <c r="C111" s="290" t="s">
        <v>332</v>
      </c>
      <c r="D111" s="290" t="s">
        <v>270</v>
      </c>
      <c r="E111" s="290"/>
      <c r="F111" s="291">
        <v>98</v>
      </c>
      <c r="G111" s="292"/>
      <c r="H111" s="340" t="s">
        <v>506</v>
      </c>
      <c r="I111" s="340"/>
      <c r="J111" s="340"/>
      <c r="K111" s="340"/>
      <c r="L111" s="340"/>
      <c r="M111" s="344" t="s">
        <v>507</v>
      </c>
      <c r="N111" s="340"/>
      <c r="O111" s="345"/>
      <c r="P111" s="343">
        <v>1197</v>
      </c>
      <c r="Q111" s="343">
        <v>1682</v>
      </c>
      <c r="R111" s="343">
        <v>1222</v>
      </c>
      <c r="S111" s="343">
        <v>1108</v>
      </c>
      <c r="T111" s="343">
        <v>1380</v>
      </c>
      <c r="U111" s="343">
        <v>1043</v>
      </c>
      <c r="V111" s="343">
        <v>1237</v>
      </c>
      <c r="W111" s="295">
        <v>681</v>
      </c>
      <c r="X111" s="281" t="s">
        <v>716</v>
      </c>
      <c r="Y111" s="499">
        <f>S111</f>
        <v>1108</v>
      </c>
    </row>
    <row r="112" spans="1:25" s="281" customFormat="1" ht="15" customHeight="1">
      <c r="A112" s="290" t="s">
        <v>330</v>
      </c>
      <c r="B112" s="290" t="s">
        <v>331</v>
      </c>
      <c r="C112" s="290" t="s">
        <v>332</v>
      </c>
      <c r="D112" s="290" t="s">
        <v>270</v>
      </c>
      <c r="E112" s="290"/>
      <c r="F112" s="291">
        <v>99</v>
      </c>
      <c r="G112" s="292"/>
      <c r="H112" s="340" t="s">
        <v>508</v>
      </c>
      <c r="I112" s="340"/>
      <c r="J112" s="340"/>
      <c r="K112" s="340"/>
      <c r="L112" s="340"/>
      <c r="M112" s="344" t="s">
        <v>509</v>
      </c>
      <c r="N112" s="340"/>
      <c r="O112" s="345"/>
      <c r="P112" s="343">
        <v>2963</v>
      </c>
      <c r="Q112" s="343">
        <v>7333</v>
      </c>
      <c r="R112" s="343">
        <v>3170</v>
      </c>
      <c r="S112" s="343">
        <v>2910</v>
      </c>
      <c r="T112" s="343">
        <v>2803</v>
      </c>
      <c r="U112" s="343">
        <v>2941</v>
      </c>
      <c r="V112" s="343">
        <v>2703</v>
      </c>
      <c r="W112" s="295">
        <v>3530</v>
      </c>
      <c r="X112" s="281" t="s">
        <v>721</v>
      </c>
      <c r="Y112" s="499">
        <f>S112</f>
        <v>2910</v>
      </c>
    </row>
    <row r="113" spans="1:25" s="281" customFormat="1" ht="15" customHeight="1">
      <c r="A113" s="290" t="s">
        <v>330</v>
      </c>
      <c r="B113" s="290" t="s">
        <v>331</v>
      </c>
      <c r="C113" s="290" t="s">
        <v>332</v>
      </c>
      <c r="D113" s="290" t="s">
        <v>270</v>
      </c>
      <c r="E113" s="290"/>
      <c r="F113" s="291">
        <v>100</v>
      </c>
      <c r="G113" s="292"/>
      <c r="H113" s="340" t="s">
        <v>510</v>
      </c>
      <c r="I113" s="340"/>
      <c r="J113" s="340"/>
      <c r="K113" s="340"/>
      <c r="L113" s="340"/>
      <c r="M113" s="344" t="s">
        <v>511</v>
      </c>
      <c r="N113" s="340"/>
      <c r="O113" s="345"/>
      <c r="P113" s="343">
        <v>7408</v>
      </c>
      <c r="Q113" s="343">
        <v>6667</v>
      </c>
      <c r="R113" s="343">
        <v>8648</v>
      </c>
      <c r="S113" s="343">
        <v>7236</v>
      </c>
      <c r="T113" s="343">
        <v>6973</v>
      </c>
      <c r="U113" s="343">
        <v>6178</v>
      </c>
      <c r="V113" s="343">
        <v>7176</v>
      </c>
      <c r="W113" s="295">
        <v>9100</v>
      </c>
      <c r="X113" s="281" t="s">
        <v>722</v>
      </c>
      <c r="Y113" s="499">
        <f>S113</f>
        <v>7236</v>
      </c>
    </row>
    <row r="114" spans="1:25" s="281" customFormat="1" ht="15" customHeight="1">
      <c r="A114" s="290" t="s">
        <v>330</v>
      </c>
      <c r="B114" s="290" t="s">
        <v>331</v>
      </c>
      <c r="C114" s="290" t="s">
        <v>332</v>
      </c>
      <c r="D114" s="290" t="s">
        <v>270</v>
      </c>
      <c r="E114" s="290"/>
      <c r="F114" s="291">
        <v>101</v>
      </c>
      <c r="G114" s="292"/>
      <c r="H114" s="319" t="s">
        <v>56</v>
      </c>
      <c r="I114" s="319"/>
      <c r="J114" s="319"/>
      <c r="K114" s="319"/>
      <c r="L114" s="320" t="s">
        <v>512</v>
      </c>
      <c r="M114" s="319"/>
      <c r="N114" s="319"/>
      <c r="O114" s="339"/>
      <c r="P114" s="334">
        <v>39910</v>
      </c>
      <c r="Q114" s="334">
        <v>9579</v>
      </c>
      <c r="R114" s="334">
        <v>37502</v>
      </c>
      <c r="S114" s="334">
        <v>40135</v>
      </c>
      <c r="T114" s="334">
        <v>40901</v>
      </c>
      <c r="U114" s="334">
        <v>42239</v>
      </c>
      <c r="V114" s="334">
        <v>35604</v>
      </c>
      <c r="W114" s="295">
        <v>31173</v>
      </c>
    </row>
    <row r="115" spans="1:25" s="281" customFormat="1" ht="15" customHeight="1">
      <c r="A115" s="290" t="s">
        <v>330</v>
      </c>
      <c r="B115" s="290" t="s">
        <v>331</v>
      </c>
      <c r="C115" s="290" t="s">
        <v>332</v>
      </c>
      <c r="D115" s="290" t="s">
        <v>270</v>
      </c>
      <c r="E115" s="290"/>
      <c r="F115" s="291">
        <v>102</v>
      </c>
      <c r="G115" s="292"/>
      <c r="H115" s="340" t="s">
        <v>513</v>
      </c>
      <c r="I115" s="340"/>
      <c r="J115" s="340"/>
      <c r="K115" s="340"/>
      <c r="L115" s="340"/>
      <c r="M115" s="344" t="s">
        <v>514</v>
      </c>
      <c r="N115" s="340"/>
      <c r="O115" s="345"/>
      <c r="P115" s="343">
        <v>3103</v>
      </c>
      <c r="Q115" s="343">
        <v>2874</v>
      </c>
      <c r="R115" s="343">
        <v>4392</v>
      </c>
      <c r="S115" s="343">
        <v>2955</v>
      </c>
      <c r="T115" s="343">
        <v>2562</v>
      </c>
      <c r="U115" s="343">
        <v>1894</v>
      </c>
      <c r="V115" s="343">
        <v>3151</v>
      </c>
      <c r="W115" s="295">
        <v>4515</v>
      </c>
      <c r="X115" s="281" t="s">
        <v>709</v>
      </c>
    </row>
    <row r="116" spans="1:25" s="281" customFormat="1" ht="15" customHeight="1">
      <c r="A116" s="290" t="s">
        <v>330</v>
      </c>
      <c r="B116" s="290" t="s">
        <v>331</v>
      </c>
      <c r="C116" s="290" t="s">
        <v>332</v>
      </c>
      <c r="D116" s="290" t="s">
        <v>270</v>
      </c>
      <c r="E116" s="290"/>
      <c r="F116" s="291">
        <v>103</v>
      </c>
      <c r="G116" s="292"/>
      <c r="H116" s="340" t="s">
        <v>515</v>
      </c>
      <c r="I116" s="340"/>
      <c r="J116" s="340"/>
      <c r="K116" s="340"/>
      <c r="L116" s="340"/>
      <c r="M116" s="344" t="s">
        <v>516</v>
      </c>
      <c r="N116" s="340"/>
      <c r="O116" s="345"/>
      <c r="P116" s="343">
        <v>23328</v>
      </c>
      <c r="Q116" s="343">
        <v>7178</v>
      </c>
      <c r="R116" s="343">
        <v>19609</v>
      </c>
      <c r="S116" s="343">
        <v>23622</v>
      </c>
      <c r="T116" s="343">
        <v>25299</v>
      </c>
      <c r="U116" s="343">
        <v>26376</v>
      </c>
      <c r="V116" s="343">
        <v>19682</v>
      </c>
      <c r="W116" s="295">
        <v>14926</v>
      </c>
    </row>
    <row r="117" spans="1:25" s="281" customFormat="1" ht="15" customHeight="1">
      <c r="A117" s="290" t="s">
        <v>330</v>
      </c>
      <c r="B117" s="290" t="s">
        <v>331</v>
      </c>
      <c r="C117" s="290" t="s">
        <v>332</v>
      </c>
      <c r="D117" s="290" t="s">
        <v>270</v>
      </c>
      <c r="E117" s="290"/>
      <c r="F117" s="291">
        <v>104</v>
      </c>
      <c r="G117" s="292"/>
      <c r="H117" s="301" t="s">
        <v>517</v>
      </c>
      <c r="I117" s="301"/>
      <c r="J117" s="301"/>
      <c r="K117" s="301"/>
      <c r="L117" s="301"/>
      <c r="M117" s="301"/>
      <c r="N117" s="293" t="s">
        <v>518</v>
      </c>
      <c r="O117" s="294"/>
      <c r="P117" s="295">
        <v>7378</v>
      </c>
      <c r="Q117" s="295">
        <v>52</v>
      </c>
      <c r="R117" s="295">
        <v>6574</v>
      </c>
      <c r="S117" s="295">
        <v>8071</v>
      </c>
      <c r="T117" s="295">
        <v>7823</v>
      </c>
      <c r="U117" s="295">
        <v>6711</v>
      </c>
      <c r="V117" s="295">
        <v>6541</v>
      </c>
      <c r="W117" s="295">
        <v>3216</v>
      </c>
      <c r="X117" s="281" t="s">
        <v>2041</v>
      </c>
    </row>
    <row r="118" spans="1:25" s="281" customFormat="1" ht="15" customHeight="1">
      <c r="A118" s="290" t="s">
        <v>330</v>
      </c>
      <c r="B118" s="290" t="s">
        <v>331</v>
      </c>
      <c r="C118" s="290" t="s">
        <v>332</v>
      </c>
      <c r="D118" s="290" t="s">
        <v>270</v>
      </c>
      <c r="E118" s="290"/>
      <c r="F118" s="291">
        <v>105</v>
      </c>
      <c r="G118" s="292"/>
      <c r="H118" s="301" t="s">
        <v>519</v>
      </c>
      <c r="I118" s="301"/>
      <c r="J118" s="301"/>
      <c r="K118" s="301"/>
      <c r="L118" s="301"/>
      <c r="M118" s="301"/>
      <c r="N118" s="293" t="s">
        <v>520</v>
      </c>
      <c r="O118" s="294"/>
      <c r="P118" s="295">
        <v>317</v>
      </c>
      <c r="Q118" s="295">
        <v>76</v>
      </c>
      <c r="R118" s="295">
        <v>463</v>
      </c>
      <c r="S118" s="295">
        <v>298</v>
      </c>
      <c r="T118" s="295">
        <v>220</v>
      </c>
      <c r="U118" s="295">
        <v>245</v>
      </c>
      <c r="V118" s="295">
        <v>433</v>
      </c>
      <c r="W118" s="295">
        <v>202</v>
      </c>
      <c r="X118" s="281" t="s">
        <v>2041</v>
      </c>
      <c r="Y118" s="499">
        <f>S118</f>
        <v>298</v>
      </c>
    </row>
    <row r="119" spans="1:25" s="281" customFormat="1" ht="15" customHeight="1">
      <c r="A119" s="290" t="s">
        <v>330</v>
      </c>
      <c r="B119" s="290" t="s">
        <v>331</v>
      </c>
      <c r="C119" s="290" t="s">
        <v>332</v>
      </c>
      <c r="D119" s="290" t="s">
        <v>270</v>
      </c>
      <c r="E119" s="290"/>
      <c r="F119" s="291">
        <v>106</v>
      </c>
      <c r="G119" s="292"/>
      <c r="H119" s="301" t="s">
        <v>521</v>
      </c>
      <c r="I119" s="301"/>
      <c r="J119" s="301"/>
      <c r="K119" s="301"/>
      <c r="L119" s="301"/>
      <c r="M119" s="301"/>
      <c r="N119" s="293" t="s">
        <v>522</v>
      </c>
      <c r="O119" s="294"/>
      <c r="P119" s="295">
        <v>15633</v>
      </c>
      <c r="Q119" s="295">
        <v>7169</v>
      </c>
      <c r="R119" s="295">
        <v>12572</v>
      </c>
      <c r="S119" s="295">
        <v>15253</v>
      </c>
      <c r="T119" s="295">
        <v>17256</v>
      </c>
      <c r="U119" s="295">
        <v>19420</v>
      </c>
      <c r="V119" s="295">
        <v>12708</v>
      </c>
      <c r="W119" s="295">
        <v>11508</v>
      </c>
      <c r="X119" s="281" t="s">
        <v>2042</v>
      </c>
    </row>
    <row r="120" spans="1:25" s="309" customFormat="1" ht="15" customHeight="1">
      <c r="A120" s="305" t="s">
        <v>330</v>
      </c>
      <c r="B120" s="305" t="s">
        <v>331</v>
      </c>
      <c r="C120" s="305" t="s">
        <v>332</v>
      </c>
      <c r="D120" s="305" t="s">
        <v>270</v>
      </c>
      <c r="E120" s="305"/>
      <c r="F120" s="291">
        <v>107</v>
      </c>
      <c r="G120" s="292"/>
      <c r="H120" s="340" t="s">
        <v>523</v>
      </c>
      <c r="I120" s="340"/>
      <c r="J120" s="340"/>
      <c r="K120" s="340"/>
      <c r="L120" s="340"/>
      <c r="M120" s="346" t="s">
        <v>524</v>
      </c>
      <c r="N120" s="340"/>
      <c r="O120" s="345"/>
      <c r="P120" s="347">
        <v>13479</v>
      </c>
      <c r="Q120" s="347">
        <v>8895</v>
      </c>
      <c r="R120" s="347">
        <v>13501</v>
      </c>
      <c r="S120" s="347">
        <v>13558</v>
      </c>
      <c r="T120" s="347">
        <v>13040</v>
      </c>
      <c r="U120" s="347">
        <v>13969</v>
      </c>
      <c r="V120" s="347">
        <v>12771</v>
      </c>
      <c r="W120" s="308">
        <v>11732</v>
      </c>
      <c r="X120" s="309" t="s">
        <v>723</v>
      </c>
    </row>
    <row r="121" spans="1:25" s="281" customFormat="1" ht="15" customHeight="1">
      <c r="A121" s="290" t="s">
        <v>330</v>
      </c>
      <c r="B121" s="290" t="s">
        <v>331</v>
      </c>
      <c r="C121" s="290" t="s">
        <v>332</v>
      </c>
      <c r="D121" s="290" t="s">
        <v>270</v>
      </c>
      <c r="E121" s="290"/>
      <c r="F121" s="291">
        <v>108</v>
      </c>
      <c r="G121" s="292"/>
      <c r="H121" s="319" t="s">
        <v>59</v>
      </c>
      <c r="I121" s="319"/>
      <c r="J121" s="319"/>
      <c r="K121" s="319"/>
      <c r="L121" s="320" t="s">
        <v>525</v>
      </c>
      <c r="M121" s="319"/>
      <c r="N121" s="319"/>
      <c r="O121" s="339"/>
      <c r="P121" s="334">
        <v>10290</v>
      </c>
      <c r="Q121" s="334">
        <v>2050</v>
      </c>
      <c r="R121" s="334">
        <v>14202</v>
      </c>
      <c r="S121" s="334">
        <v>11473</v>
      </c>
      <c r="T121" s="334">
        <v>7222</v>
      </c>
      <c r="U121" s="334">
        <v>5588</v>
      </c>
      <c r="V121" s="334">
        <v>10414</v>
      </c>
      <c r="W121" s="295">
        <v>12525</v>
      </c>
    </row>
    <row r="122" spans="1:25" s="281" customFormat="1" ht="15" customHeight="1">
      <c r="A122" s="290" t="s">
        <v>330</v>
      </c>
      <c r="B122" s="290" t="s">
        <v>331</v>
      </c>
      <c r="C122" s="290" t="s">
        <v>332</v>
      </c>
      <c r="D122" s="290" t="s">
        <v>270</v>
      </c>
      <c r="E122" s="290"/>
      <c r="F122" s="291">
        <v>109</v>
      </c>
      <c r="G122" s="292"/>
      <c r="H122" s="340" t="s">
        <v>526</v>
      </c>
      <c r="I122" s="340"/>
      <c r="J122" s="340"/>
      <c r="K122" s="340"/>
      <c r="L122" s="340"/>
      <c r="M122" s="344" t="s">
        <v>527</v>
      </c>
      <c r="N122" s="340"/>
      <c r="O122" s="345"/>
      <c r="P122" s="343">
        <v>7380</v>
      </c>
      <c r="Q122" s="343">
        <v>1693</v>
      </c>
      <c r="R122" s="343">
        <v>10458</v>
      </c>
      <c r="S122" s="343">
        <v>8257</v>
      </c>
      <c r="T122" s="343">
        <v>5122</v>
      </c>
      <c r="U122" s="343">
        <v>3548</v>
      </c>
      <c r="V122" s="343">
        <v>7317</v>
      </c>
      <c r="W122" s="295">
        <v>8505</v>
      </c>
      <c r="X122" s="281" t="s">
        <v>724</v>
      </c>
    </row>
    <row r="123" spans="1:25" s="281" customFormat="1" ht="15" customHeight="1">
      <c r="A123" s="290" t="s">
        <v>330</v>
      </c>
      <c r="B123" s="290" t="s">
        <v>331</v>
      </c>
      <c r="C123" s="290" t="s">
        <v>332</v>
      </c>
      <c r="D123" s="290" t="s">
        <v>270</v>
      </c>
      <c r="E123" s="290"/>
      <c r="F123" s="291">
        <v>110</v>
      </c>
      <c r="G123" s="292"/>
      <c r="H123" s="340" t="s">
        <v>528</v>
      </c>
      <c r="I123" s="340"/>
      <c r="J123" s="340"/>
      <c r="K123" s="340"/>
      <c r="L123" s="340"/>
      <c r="M123" s="344" t="s">
        <v>529</v>
      </c>
      <c r="N123" s="340"/>
      <c r="O123" s="345"/>
      <c r="P123" s="343">
        <v>214</v>
      </c>
      <c r="Q123" s="343">
        <v>351</v>
      </c>
      <c r="R123" s="343">
        <v>235</v>
      </c>
      <c r="S123" s="343">
        <v>240</v>
      </c>
      <c r="T123" s="343">
        <v>193</v>
      </c>
      <c r="U123" s="343">
        <v>157</v>
      </c>
      <c r="V123" s="343">
        <v>180</v>
      </c>
      <c r="W123" s="295">
        <v>159</v>
      </c>
      <c r="X123" s="281" t="s">
        <v>2031</v>
      </c>
    </row>
    <row r="124" spans="1:25" s="281" customFormat="1" ht="15" customHeight="1">
      <c r="A124" s="290" t="s">
        <v>330</v>
      </c>
      <c r="B124" s="290" t="s">
        <v>331</v>
      </c>
      <c r="C124" s="290" t="s">
        <v>332</v>
      </c>
      <c r="D124" s="290" t="s">
        <v>270</v>
      </c>
      <c r="E124" s="290"/>
      <c r="F124" s="291">
        <v>111</v>
      </c>
      <c r="G124" s="292"/>
      <c r="H124" s="340" t="s">
        <v>530</v>
      </c>
      <c r="I124" s="340"/>
      <c r="J124" s="340"/>
      <c r="K124" s="340"/>
      <c r="L124" s="340"/>
      <c r="M124" s="344" t="s">
        <v>531</v>
      </c>
      <c r="N124" s="340"/>
      <c r="O124" s="345"/>
      <c r="P124" s="343">
        <v>2696</v>
      </c>
      <c r="Q124" s="343">
        <v>697</v>
      </c>
      <c r="R124" s="343">
        <v>3510</v>
      </c>
      <c r="S124" s="343">
        <v>2976</v>
      </c>
      <c r="T124" s="343">
        <v>1907</v>
      </c>
      <c r="U124" s="343">
        <v>1883</v>
      </c>
      <c r="V124" s="343">
        <v>2918</v>
      </c>
      <c r="W124" s="295">
        <v>3861</v>
      </c>
      <c r="X124" s="281" t="s">
        <v>724</v>
      </c>
    </row>
    <row r="125" spans="1:25" s="281" customFormat="1" ht="15" customHeight="1">
      <c r="A125" s="290" t="s">
        <v>330</v>
      </c>
      <c r="B125" s="290" t="s">
        <v>331</v>
      </c>
      <c r="C125" s="290" t="s">
        <v>332</v>
      </c>
      <c r="D125" s="290" t="s">
        <v>270</v>
      </c>
      <c r="E125" s="290"/>
      <c r="F125" s="291">
        <v>112</v>
      </c>
      <c r="G125" s="292"/>
      <c r="H125" s="319" t="s">
        <v>63</v>
      </c>
      <c r="I125" s="319"/>
      <c r="J125" s="319"/>
      <c r="K125" s="319"/>
      <c r="L125" s="320" t="s">
        <v>532</v>
      </c>
      <c r="M125" s="319"/>
      <c r="N125" s="319"/>
      <c r="O125" s="339"/>
      <c r="P125" s="334">
        <v>24285</v>
      </c>
      <c r="Q125" s="334">
        <v>9800</v>
      </c>
      <c r="R125" s="334">
        <v>26703</v>
      </c>
      <c r="S125" s="334">
        <v>24837</v>
      </c>
      <c r="T125" s="334">
        <v>22497</v>
      </c>
      <c r="U125" s="334">
        <v>21570</v>
      </c>
      <c r="V125" s="334">
        <v>22524</v>
      </c>
      <c r="W125" s="295">
        <v>23502</v>
      </c>
    </row>
    <row r="126" spans="1:25" s="281" customFormat="1" ht="15" customHeight="1">
      <c r="A126" s="290" t="s">
        <v>330</v>
      </c>
      <c r="B126" s="290" t="s">
        <v>331</v>
      </c>
      <c r="C126" s="290" t="s">
        <v>332</v>
      </c>
      <c r="D126" s="290" t="s">
        <v>270</v>
      </c>
      <c r="E126" s="290"/>
      <c r="F126" s="291">
        <v>113</v>
      </c>
      <c r="G126" s="292"/>
      <c r="H126" s="340" t="s">
        <v>533</v>
      </c>
      <c r="I126" s="340"/>
      <c r="J126" s="340"/>
      <c r="K126" s="340"/>
      <c r="L126" s="340"/>
      <c r="M126" s="344" t="s">
        <v>534</v>
      </c>
      <c r="N126" s="340"/>
      <c r="O126" s="345"/>
      <c r="P126" s="343">
        <v>2380</v>
      </c>
      <c r="Q126" s="343">
        <v>918</v>
      </c>
      <c r="R126" s="343">
        <v>2629</v>
      </c>
      <c r="S126" s="343">
        <v>2669</v>
      </c>
      <c r="T126" s="343">
        <v>1848</v>
      </c>
      <c r="U126" s="343">
        <v>2177</v>
      </c>
      <c r="V126" s="343">
        <v>1943</v>
      </c>
      <c r="W126" s="295">
        <v>1968</v>
      </c>
      <c r="X126" s="281" t="s">
        <v>2035</v>
      </c>
      <c r="Y126" s="499">
        <f>S126</f>
        <v>2669</v>
      </c>
    </row>
    <row r="127" spans="1:25" s="281" customFormat="1" ht="15" customHeight="1">
      <c r="A127" s="290" t="s">
        <v>330</v>
      </c>
      <c r="B127" s="290" t="s">
        <v>331</v>
      </c>
      <c r="C127" s="290" t="s">
        <v>332</v>
      </c>
      <c r="D127" s="290" t="s">
        <v>270</v>
      </c>
      <c r="E127" s="290"/>
      <c r="F127" s="291">
        <v>114</v>
      </c>
      <c r="G127" s="292"/>
      <c r="H127" s="340" t="s">
        <v>535</v>
      </c>
      <c r="I127" s="340"/>
      <c r="J127" s="340"/>
      <c r="K127" s="340"/>
      <c r="L127" s="340"/>
      <c r="M127" s="344" t="s">
        <v>536</v>
      </c>
      <c r="N127" s="340"/>
      <c r="O127" s="345"/>
      <c r="P127" s="343">
        <v>6665</v>
      </c>
      <c r="Q127" s="343">
        <v>8624</v>
      </c>
      <c r="R127" s="343">
        <v>6909</v>
      </c>
      <c r="S127" s="343">
        <v>6500</v>
      </c>
      <c r="T127" s="343">
        <v>6463</v>
      </c>
      <c r="U127" s="343">
        <v>6872</v>
      </c>
      <c r="V127" s="343">
        <v>5964</v>
      </c>
      <c r="W127" s="295">
        <v>6091</v>
      </c>
      <c r="X127" s="281" t="s">
        <v>2036</v>
      </c>
      <c r="Y127" s="499">
        <f>S127</f>
        <v>6500</v>
      </c>
    </row>
    <row r="128" spans="1:25" s="281" customFormat="1" ht="15" customHeight="1">
      <c r="A128" s="290" t="s">
        <v>330</v>
      </c>
      <c r="B128" s="290" t="s">
        <v>331</v>
      </c>
      <c r="C128" s="290" t="s">
        <v>332</v>
      </c>
      <c r="D128" s="290" t="s">
        <v>270</v>
      </c>
      <c r="E128" s="290"/>
      <c r="F128" s="291">
        <v>115</v>
      </c>
      <c r="G128" s="292"/>
      <c r="H128" s="340" t="s">
        <v>537</v>
      </c>
      <c r="I128" s="340"/>
      <c r="J128" s="340"/>
      <c r="K128" s="340"/>
      <c r="L128" s="340"/>
      <c r="M128" s="344" t="s">
        <v>538</v>
      </c>
      <c r="N128" s="340"/>
      <c r="O128" s="345"/>
      <c r="P128" s="343">
        <v>3258</v>
      </c>
      <c r="Q128" s="343">
        <v>7108</v>
      </c>
      <c r="R128" s="343">
        <v>3394</v>
      </c>
      <c r="S128" s="343">
        <v>3272</v>
      </c>
      <c r="T128" s="343">
        <v>3202</v>
      </c>
      <c r="U128" s="343">
        <v>3069</v>
      </c>
      <c r="V128" s="343">
        <v>3124</v>
      </c>
      <c r="W128" s="295">
        <v>3513</v>
      </c>
      <c r="X128" s="281" t="s">
        <v>2031</v>
      </c>
      <c r="Y128" s="499">
        <f>S128</f>
        <v>3272</v>
      </c>
    </row>
    <row r="129" spans="1:25" s="281" customFormat="1" ht="15" customHeight="1">
      <c r="A129" s="290" t="s">
        <v>330</v>
      </c>
      <c r="B129" s="290" t="s">
        <v>331</v>
      </c>
      <c r="C129" s="290" t="s">
        <v>332</v>
      </c>
      <c r="D129" s="290" t="s">
        <v>270</v>
      </c>
      <c r="E129" s="290"/>
      <c r="F129" s="291">
        <v>116</v>
      </c>
      <c r="G129" s="292"/>
      <c r="H129" s="340" t="s">
        <v>539</v>
      </c>
      <c r="I129" s="340"/>
      <c r="J129" s="340"/>
      <c r="K129" s="340"/>
      <c r="L129" s="340"/>
      <c r="M129" s="344" t="s">
        <v>540</v>
      </c>
      <c r="N129" s="340"/>
      <c r="O129" s="345"/>
      <c r="P129" s="343">
        <v>11983</v>
      </c>
      <c r="Q129" s="343">
        <v>7713</v>
      </c>
      <c r="R129" s="343">
        <v>13770</v>
      </c>
      <c r="S129" s="343">
        <v>12395</v>
      </c>
      <c r="T129" s="343">
        <v>10985</v>
      </c>
      <c r="U129" s="343">
        <v>9452</v>
      </c>
      <c r="V129" s="343">
        <v>11492</v>
      </c>
      <c r="W129" s="295">
        <v>11930</v>
      </c>
      <c r="X129" s="281" t="s">
        <v>2032</v>
      </c>
      <c r="Y129" s="499">
        <f>S129</f>
        <v>12395</v>
      </c>
    </row>
    <row r="130" spans="1:25" s="281" customFormat="1" ht="15" customHeight="1">
      <c r="A130" s="290" t="s">
        <v>330</v>
      </c>
      <c r="B130" s="290" t="s">
        <v>331</v>
      </c>
      <c r="C130" s="290" t="s">
        <v>332</v>
      </c>
      <c r="D130" s="290" t="s">
        <v>270</v>
      </c>
      <c r="E130" s="290"/>
      <c r="F130" s="291">
        <v>117</v>
      </c>
      <c r="G130" s="292"/>
      <c r="H130" s="301" t="s">
        <v>541</v>
      </c>
      <c r="I130" s="301"/>
      <c r="J130" s="301"/>
      <c r="K130" s="301"/>
      <c r="L130" s="301"/>
      <c r="M130" s="301"/>
      <c r="N130" s="320" t="s">
        <v>542</v>
      </c>
      <c r="O130" s="294"/>
      <c r="P130" s="295">
        <v>907</v>
      </c>
      <c r="Q130" s="295">
        <v>317</v>
      </c>
      <c r="R130" s="295">
        <v>1117</v>
      </c>
      <c r="S130" s="295">
        <v>834</v>
      </c>
      <c r="T130" s="295">
        <v>877</v>
      </c>
      <c r="U130" s="295">
        <v>719</v>
      </c>
      <c r="V130" s="295">
        <v>859</v>
      </c>
      <c r="W130" s="295">
        <v>824</v>
      </c>
    </row>
    <row r="131" spans="1:25" s="281" customFormat="1" ht="15" customHeight="1">
      <c r="A131" s="290" t="s">
        <v>330</v>
      </c>
      <c r="B131" s="290" t="s">
        <v>331</v>
      </c>
      <c r="C131" s="290" t="s">
        <v>332</v>
      </c>
      <c r="D131" s="290" t="s">
        <v>270</v>
      </c>
      <c r="E131" s="290"/>
      <c r="F131" s="291">
        <v>118</v>
      </c>
      <c r="G131" s="292"/>
      <c r="H131" s="301" t="s">
        <v>543</v>
      </c>
      <c r="I131" s="301"/>
      <c r="J131" s="301"/>
      <c r="K131" s="301"/>
      <c r="L131" s="301"/>
      <c r="M131" s="301"/>
      <c r="N131" s="293" t="s">
        <v>544</v>
      </c>
      <c r="O131" s="294"/>
      <c r="P131" s="295">
        <v>1002</v>
      </c>
      <c r="Q131" s="295">
        <v>396</v>
      </c>
      <c r="R131" s="295">
        <v>1231</v>
      </c>
      <c r="S131" s="295">
        <v>951</v>
      </c>
      <c r="T131" s="295">
        <v>1003</v>
      </c>
      <c r="U131" s="295">
        <v>684</v>
      </c>
      <c r="V131" s="295">
        <v>942</v>
      </c>
      <c r="W131" s="295">
        <v>948</v>
      </c>
    </row>
    <row r="132" spans="1:25" s="281" customFormat="1" ht="15" customHeight="1">
      <c r="A132" s="290" t="s">
        <v>330</v>
      </c>
      <c r="B132" s="290" t="s">
        <v>331</v>
      </c>
      <c r="C132" s="290" t="s">
        <v>332</v>
      </c>
      <c r="D132" s="290" t="s">
        <v>270</v>
      </c>
      <c r="E132" s="290"/>
      <c r="F132" s="291">
        <v>119</v>
      </c>
      <c r="G132" s="292"/>
      <c r="H132" s="301" t="s">
        <v>545</v>
      </c>
      <c r="I132" s="301"/>
      <c r="J132" s="301"/>
      <c r="K132" s="301"/>
      <c r="L132" s="301"/>
      <c r="M132" s="301"/>
      <c r="N132" s="293" t="s">
        <v>546</v>
      </c>
      <c r="O132" s="294"/>
      <c r="P132" s="295">
        <v>2364</v>
      </c>
      <c r="Q132" s="295">
        <v>1740</v>
      </c>
      <c r="R132" s="295">
        <v>2951</v>
      </c>
      <c r="S132" s="295">
        <v>2453</v>
      </c>
      <c r="T132" s="295">
        <v>2077</v>
      </c>
      <c r="U132" s="295">
        <v>1565</v>
      </c>
      <c r="V132" s="295">
        <v>2353</v>
      </c>
      <c r="W132" s="295">
        <v>2772</v>
      </c>
    </row>
    <row r="133" spans="1:25" s="281" customFormat="1" ht="15" customHeight="1">
      <c r="A133" s="290" t="s">
        <v>330</v>
      </c>
      <c r="B133" s="290" t="s">
        <v>331</v>
      </c>
      <c r="C133" s="290" t="s">
        <v>332</v>
      </c>
      <c r="D133" s="290" t="s">
        <v>270</v>
      </c>
      <c r="E133" s="290"/>
      <c r="F133" s="291">
        <v>120</v>
      </c>
      <c r="G133" s="292"/>
      <c r="H133" s="301" t="s">
        <v>547</v>
      </c>
      <c r="I133" s="301"/>
      <c r="J133" s="301"/>
      <c r="K133" s="301"/>
      <c r="L133" s="301"/>
      <c r="M133" s="301"/>
      <c r="N133" s="293" t="s">
        <v>548</v>
      </c>
      <c r="O133" s="294"/>
      <c r="P133" s="295">
        <v>7709</v>
      </c>
      <c r="Q133" s="295">
        <v>7403</v>
      </c>
      <c r="R133" s="295">
        <v>8471</v>
      </c>
      <c r="S133" s="295">
        <v>8157</v>
      </c>
      <c r="T133" s="295">
        <v>7029</v>
      </c>
      <c r="U133" s="295">
        <v>6485</v>
      </c>
      <c r="V133" s="295">
        <v>7338</v>
      </c>
      <c r="W133" s="295">
        <v>7386</v>
      </c>
    </row>
    <row r="134" spans="1:25" s="281" customFormat="1" ht="15" customHeight="1">
      <c r="A134" s="290" t="s">
        <v>330</v>
      </c>
      <c r="B134" s="290" t="s">
        <v>331</v>
      </c>
      <c r="C134" s="290" t="s">
        <v>332</v>
      </c>
      <c r="D134" s="290" t="s">
        <v>270</v>
      </c>
      <c r="E134" s="290"/>
      <c r="F134" s="291">
        <v>121</v>
      </c>
      <c r="G134" s="292"/>
      <c r="H134" s="319" t="s">
        <v>68</v>
      </c>
      <c r="I134" s="319"/>
      <c r="J134" s="319"/>
      <c r="K134" s="319"/>
      <c r="L134" s="320" t="s">
        <v>549</v>
      </c>
      <c r="M134" s="319"/>
      <c r="N134" s="319"/>
      <c r="O134" s="339"/>
      <c r="P134" s="334">
        <v>52251</v>
      </c>
      <c r="Q134" s="334">
        <v>9840</v>
      </c>
      <c r="R134" s="334">
        <v>50484</v>
      </c>
      <c r="S134" s="334">
        <v>52802</v>
      </c>
      <c r="T134" s="334">
        <v>52887</v>
      </c>
      <c r="U134" s="334">
        <v>53355</v>
      </c>
      <c r="V134" s="334">
        <v>48559</v>
      </c>
      <c r="W134" s="295">
        <v>53604</v>
      </c>
    </row>
    <row r="135" spans="1:25" s="281" customFormat="1" ht="15" customHeight="1">
      <c r="A135" s="290" t="s">
        <v>330</v>
      </c>
      <c r="B135" s="290" t="s">
        <v>331</v>
      </c>
      <c r="C135" s="290" t="s">
        <v>332</v>
      </c>
      <c r="D135" s="290" t="s">
        <v>270</v>
      </c>
      <c r="E135" s="290"/>
      <c r="F135" s="291">
        <v>122</v>
      </c>
      <c r="G135" s="292"/>
      <c r="H135" s="340" t="s">
        <v>550</v>
      </c>
      <c r="I135" s="340"/>
      <c r="J135" s="340"/>
      <c r="K135" s="340"/>
      <c r="L135" s="340"/>
      <c r="M135" s="344" t="s">
        <v>551</v>
      </c>
      <c r="N135" s="340"/>
      <c r="O135" s="345"/>
      <c r="P135" s="343">
        <v>23630</v>
      </c>
      <c r="Q135" s="343">
        <v>9723</v>
      </c>
      <c r="R135" s="343">
        <v>24106</v>
      </c>
      <c r="S135" s="343">
        <v>24065</v>
      </c>
      <c r="T135" s="343">
        <v>23029</v>
      </c>
      <c r="U135" s="343">
        <v>22823</v>
      </c>
      <c r="V135" s="343">
        <v>23000</v>
      </c>
      <c r="W135" s="295">
        <v>23776</v>
      </c>
    </row>
    <row r="136" spans="1:25" s="281" customFormat="1" ht="15" customHeight="1">
      <c r="A136" s="290" t="s">
        <v>330</v>
      </c>
      <c r="B136" s="290" t="s">
        <v>331</v>
      </c>
      <c r="C136" s="290" t="s">
        <v>332</v>
      </c>
      <c r="D136" s="290" t="s">
        <v>270</v>
      </c>
      <c r="E136" s="290"/>
      <c r="F136" s="291">
        <v>123</v>
      </c>
      <c r="G136" s="292"/>
      <c r="H136" s="301" t="s">
        <v>552</v>
      </c>
      <c r="I136" s="301"/>
      <c r="J136" s="301"/>
      <c r="K136" s="301"/>
      <c r="L136" s="301"/>
      <c r="M136" s="301"/>
      <c r="N136" s="293" t="s">
        <v>553</v>
      </c>
      <c r="O136" s="294"/>
      <c r="P136" s="295">
        <v>2829</v>
      </c>
      <c r="Q136" s="295">
        <v>3986</v>
      </c>
      <c r="R136" s="295">
        <v>3124</v>
      </c>
      <c r="S136" s="295">
        <v>2829</v>
      </c>
      <c r="T136" s="295">
        <v>2661</v>
      </c>
      <c r="U136" s="295">
        <v>2554</v>
      </c>
      <c r="V136" s="295">
        <v>2771</v>
      </c>
      <c r="W136" s="295">
        <v>2777</v>
      </c>
      <c r="X136" s="281" t="s">
        <v>710</v>
      </c>
      <c r="Y136" s="499">
        <f>S136</f>
        <v>2829</v>
      </c>
    </row>
    <row r="137" spans="1:25" s="281" customFormat="1" ht="15" customHeight="1">
      <c r="A137" s="290" t="s">
        <v>330</v>
      </c>
      <c r="B137" s="290" t="s">
        <v>331</v>
      </c>
      <c r="C137" s="290" t="s">
        <v>332</v>
      </c>
      <c r="D137" s="290" t="s">
        <v>270</v>
      </c>
      <c r="E137" s="290"/>
      <c r="F137" s="291">
        <v>124</v>
      </c>
      <c r="G137" s="292"/>
      <c r="H137" s="301" t="s">
        <v>554</v>
      </c>
      <c r="I137" s="301"/>
      <c r="J137" s="301"/>
      <c r="K137" s="301"/>
      <c r="L137" s="301"/>
      <c r="M137" s="301"/>
      <c r="N137" s="293" t="s">
        <v>555</v>
      </c>
      <c r="O137" s="294"/>
      <c r="P137" s="295">
        <v>4639</v>
      </c>
      <c r="Q137" s="295">
        <v>8783</v>
      </c>
      <c r="R137" s="295">
        <v>4903</v>
      </c>
      <c r="S137" s="295">
        <v>4655</v>
      </c>
      <c r="T137" s="295">
        <v>4475</v>
      </c>
      <c r="U137" s="295">
        <v>4385</v>
      </c>
      <c r="V137" s="295">
        <v>4452</v>
      </c>
      <c r="W137" s="295">
        <v>3813</v>
      </c>
      <c r="X137" s="281" t="s">
        <v>2033</v>
      </c>
      <c r="Y137" s="499">
        <f>S137</f>
        <v>4655</v>
      </c>
    </row>
    <row r="138" spans="1:25" s="281" customFormat="1" ht="15" customHeight="1">
      <c r="A138" s="290" t="s">
        <v>330</v>
      </c>
      <c r="B138" s="290" t="s">
        <v>331</v>
      </c>
      <c r="C138" s="290" t="s">
        <v>332</v>
      </c>
      <c r="D138" s="290" t="s">
        <v>270</v>
      </c>
      <c r="E138" s="290"/>
      <c r="F138" s="291">
        <v>125</v>
      </c>
      <c r="G138" s="292"/>
      <c r="H138" s="301" t="s">
        <v>556</v>
      </c>
      <c r="I138" s="301"/>
      <c r="J138" s="301"/>
      <c r="K138" s="301"/>
      <c r="L138" s="301"/>
      <c r="M138" s="301"/>
      <c r="N138" s="293" t="s">
        <v>557</v>
      </c>
      <c r="O138" s="294"/>
      <c r="P138" s="295">
        <v>1563</v>
      </c>
      <c r="Q138" s="295">
        <v>3076</v>
      </c>
      <c r="R138" s="295">
        <v>1971</v>
      </c>
      <c r="S138" s="295">
        <v>1488</v>
      </c>
      <c r="T138" s="295">
        <v>1289</v>
      </c>
      <c r="U138" s="295">
        <v>1401</v>
      </c>
      <c r="V138" s="295">
        <v>1451</v>
      </c>
      <c r="W138" s="295">
        <v>1800</v>
      </c>
      <c r="X138" s="281" t="s">
        <v>2033</v>
      </c>
      <c r="Y138" s="499">
        <f>S138</f>
        <v>1488</v>
      </c>
    </row>
    <row r="139" spans="1:25" s="281" customFormat="1" ht="15" customHeight="1">
      <c r="A139" s="290" t="s">
        <v>330</v>
      </c>
      <c r="B139" s="290" t="s">
        <v>331</v>
      </c>
      <c r="C139" s="290" t="s">
        <v>332</v>
      </c>
      <c r="D139" s="290" t="s">
        <v>270</v>
      </c>
      <c r="E139" s="290"/>
      <c r="F139" s="291">
        <v>126</v>
      </c>
      <c r="G139" s="292"/>
      <c r="H139" s="301" t="s">
        <v>558</v>
      </c>
      <c r="I139" s="301"/>
      <c r="J139" s="301"/>
      <c r="K139" s="301"/>
      <c r="L139" s="301"/>
      <c r="M139" s="301"/>
      <c r="N139" s="293" t="s">
        <v>559</v>
      </c>
      <c r="O139" s="294"/>
      <c r="P139" s="295">
        <v>1104</v>
      </c>
      <c r="Q139" s="295">
        <v>1224</v>
      </c>
      <c r="R139" s="295">
        <v>1066</v>
      </c>
      <c r="S139" s="295">
        <v>1031</v>
      </c>
      <c r="T139" s="295">
        <v>1157</v>
      </c>
      <c r="U139" s="295">
        <v>1239</v>
      </c>
      <c r="V139" s="295">
        <v>934</v>
      </c>
      <c r="W139" s="295">
        <v>1023</v>
      </c>
      <c r="X139" s="281" t="s">
        <v>2034</v>
      </c>
      <c r="Y139" s="499">
        <f>S139</f>
        <v>1031</v>
      </c>
    </row>
    <row r="140" spans="1:25" s="281" customFormat="1" ht="15" customHeight="1">
      <c r="A140" s="290" t="s">
        <v>330</v>
      </c>
      <c r="B140" s="290" t="s">
        <v>331</v>
      </c>
      <c r="C140" s="290" t="s">
        <v>332</v>
      </c>
      <c r="D140" s="290" t="s">
        <v>270</v>
      </c>
      <c r="E140" s="290"/>
      <c r="F140" s="291">
        <v>127</v>
      </c>
      <c r="G140" s="292"/>
      <c r="H140" s="301" t="s">
        <v>560</v>
      </c>
      <c r="I140" s="301"/>
      <c r="J140" s="301"/>
      <c r="K140" s="301"/>
      <c r="L140" s="301"/>
      <c r="M140" s="301"/>
      <c r="N140" s="293" t="s">
        <v>561</v>
      </c>
      <c r="O140" s="294"/>
      <c r="P140" s="295">
        <v>13494</v>
      </c>
      <c r="Q140" s="295">
        <v>7299</v>
      </c>
      <c r="R140" s="295">
        <v>13042</v>
      </c>
      <c r="S140" s="295">
        <v>14062</v>
      </c>
      <c r="T140" s="295">
        <v>13447</v>
      </c>
      <c r="U140" s="295">
        <v>13245</v>
      </c>
      <c r="V140" s="295">
        <v>13392</v>
      </c>
      <c r="W140" s="295">
        <v>14363</v>
      </c>
      <c r="X140" s="281" t="s">
        <v>692</v>
      </c>
      <c r="Y140" s="499">
        <f>S140</f>
        <v>14062</v>
      </c>
    </row>
    <row r="141" spans="1:25" s="281" customFormat="1" ht="15" customHeight="1">
      <c r="A141" s="290" t="s">
        <v>330</v>
      </c>
      <c r="B141" s="290" t="s">
        <v>331</v>
      </c>
      <c r="C141" s="290" t="s">
        <v>332</v>
      </c>
      <c r="D141" s="290" t="s">
        <v>270</v>
      </c>
      <c r="E141" s="290"/>
      <c r="F141" s="291">
        <v>128</v>
      </c>
      <c r="G141" s="292"/>
      <c r="H141" s="340" t="s">
        <v>562</v>
      </c>
      <c r="I141" s="340"/>
      <c r="J141" s="340"/>
      <c r="K141" s="340"/>
      <c r="L141" s="340"/>
      <c r="M141" s="344" t="s">
        <v>563</v>
      </c>
      <c r="N141" s="348"/>
      <c r="O141" s="349"/>
      <c r="P141" s="343">
        <v>8109</v>
      </c>
      <c r="Q141" s="343">
        <v>2456</v>
      </c>
      <c r="R141" s="343">
        <v>7613</v>
      </c>
      <c r="S141" s="343">
        <v>8505</v>
      </c>
      <c r="T141" s="343">
        <v>8434</v>
      </c>
      <c r="U141" s="343">
        <v>7700</v>
      </c>
      <c r="V141" s="343">
        <v>7996</v>
      </c>
      <c r="W141" s="295">
        <v>8198</v>
      </c>
      <c r="X141" s="489" t="s">
        <v>2045</v>
      </c>
    </row>
    <row r="142" spans="1:25" s="281" customFormat="1" ht="15" customHeight="1">
      <c r="A142" s="290" t="s">
        <v>330</v>
      </c>
      <c r="B142" s="290" t="s">
        <v>331</v>
      </c>
      <c r="C142" s="290" t="s">
        <v>332</v>
      </c>
      <c r="D142" s="290" t="s">
        <v>270</v>
      </c>
      <c r="E142" s="290"/>
      <c r="F142" s="291">
        <v>129</v>
      </c>
      <c r="G142" s="292"/>
      <c r="H142" s="340" t="s">
        <v>564</v>
      </c>
      <c r="I142" s="340"/>
      <c r="J142" s="340"/>
      <c r="K142" s="340"/>
      <c r="L142" s="340"/>
      <c r="M142" s="344" t="s">
        <v>565</v>
      </c>
      <c r="N142" s="340"/>
      <c r="O142" s="345"/>
      <c r="P142" s="343">
        <v>15295</v>
      </c>
      <c r="Q142" s="343">
        <v>6879</v>
      </c>
      <c r="R142" s="343">
        <v>15224</v>
      </c>
      <c r="S142" s="343">
        <v>15523</v>
      </c>
      <c r="T142" s="343">
        <v>15093</v>
      </c>
      <c r="U142" s="343">
        <v>15277</v>
      </c>
      <c r="V142" s="343">
        <v>13867</v>
      </c>
      <c r="W142" s="295">
        <v>17593</v>
      </c>
    </row>
    <row r="143" spans="1:25" s="281" customFormat="1" ht="15" customHeight="1">
      <c r="A143" s="290" t="s">
        <v>330</v>
      </c>
      <c r="B143" s="290" t="s">
        <v>331</v>
      </c>
      <c r="C143" s="290" t="s">
        <v>332</v>
      </c>
      <c r="D143" s="290" t="s">
        <v>270</v>
      </c>
      <c r="E143" s="290"/>
      <c r="F143" s="291">
        <v>130</v>
      </c>
      <c r="G143" s="292"/>
      <c r="H143" s="301" t="s">
        <v>566</v>
      </c>
      <c r="I143" s="301"/>
      <c r="J143" s="301"/>
      <c r="K143" s="301"/>
      <c r="L143" s="301"/>
      <c r="M143" s="293"/>
      <c r="N143" s="301" t="s">
        <v>350</v>
      </c>
      <c r="O143" s="303"/>
      <c r="P143" s="295">
        <v>3758</v>
      </c>
      <c r="Q143" s="295">
        <v>3677</v>
      </c>
      <c r="R143" s="295">
        <v>3605</v>
      </c>
      <c r="S143" s="295">
        <v>3661</v>
      </c>
      <c r="T143" s="295">
        <v>3769</v>
      </c>
      <c r="U143" s="295">
        <v>4215</v>
      </c>
      <c r="V143" s="295">
        <v>3486</v>
      </c>
      <c r="W143" s="295">
        <v>2852</v>
      </c>
      <c r="X143" s="281" t="s">
        <v>2038</v>
      </c>
    </row>
    <row r="144" spans="1:25" s="281" customFormat="1" ht="15" customHeight="1">
      <c r="A144" s="290" t="s">
        <v>330</v>
      </c>
      <c r="B144" s="290" t="s">
        <v>331</v>
      </c>
      <c r="C144" s="290" t="s">
        <v>332</v>
      </c>
      <c r="D144" s="290" t="s">
        <v>270</v>
      </c>
      <c r="E144" s="290"/>
      <c r="F144" s="291">
        <v>131</v>
      </c>
      <c r="G144" s="292"/>
      <c r="H144" s="301" t="s">
        <v>567</v>
      </c>
      <c r="I144" s="301"/>
      <c r="J144" s="301"/>
      <c r="K144" s="301"/>
      <c r="L144" s="301"/>
      <c r="M144" s="293"/>
      <c r="N144" s="301" t="s">
        <v>449</v>
      </c>
      <c r="O144" s="303"/>
      <c r="P144" s="295">
        <v>170</v>
      </c>
      <c r="Q144" s="295">
        <v>322</v>
      </c>
      <c r="R144" s="295">
        <v>183</v>
      </c>
      <c r="S144" s="295">
        <v>164</v>
      </c>
      <c r="T144" s="295">
        <v>104</v>
      </c>
      <c r="U144" s="295">
        <v>263</v>
      </c>
      <c r="V144" s="295">
        <v>141</v>
      </c>
      <c r="W144" s="295">
        <v>106</v>
      </c>
      <c r="X144" s="281" t="s">
        <v>717</v>
      </c>
    </row>
    <row r="145" spans="1:24" s="281" customFormat="1" ht="15" customHeight="1">
      <c r="A145" s="290" t="s">
        <v>330</v>
      </c>
      <c r="B145" s="290" t="s">
        <v>331</v>
      </c>
      <c r="C145" s="290" t="s">
        <v>332</v>
      </c>
      <c r="D145" s="290" t="s">
        <v>270</v>
      </c>
      <c r="E145" s="290"/>
      <c r="F145" s="291">
        <v>132</v>
      </c>
      <c r="G145" s="292"/>
      <c r="H145" s="301" t="s">
        <v>568</v>
      </c>
      <c r="I145" s="301"/>
      <c r="J145" s="301"/>
      <c r="K145" s="301"/>
      <c r="L145" s="301"/>
      <c r="M145" s="293"/>
      <c r="N145" s="301" t="s">
        <v>468</v>
      </c>
      <c r="O145" s="303"/>
      <c r="P145" s="295">
        <v>375</v>
      </c>
      <c r="Q145" s="295">
        <v>594</v>
      </c>
      <c r="R145" s="295">
        <v>381</v>
      </c>
      <c r="S145" s="295">
        <v>387</v>
      </c>
      <c r="T145" s="295">
        <v>323</v>
      </c>
      <c r="U145" s="295">
        <v>425</v>
      </c>
      <c r="V145" s="295">
        <v>372</v>
      </c>
      <c r="W145" s="295">
        <v>659</v>
      </c>
      <c r="X145" s="281" t="s">
        <v>2039</v>
      </c>
    </row>
    <row r="146" spans="1:24" s="281" customFormat="1" ht="15" customHeight="1">
      <c r="A146" s="290" t="s">
        <v>330</v>
      </c>
      <c r="B146" s="290" t="s">
        <v>331</v>
      </c>
      <c r="C146" s="290" t="s">
        <v>332</v>
      </c>
      <c r="D146" s="290" t="s">
        <v>270</v>
      </c>
      <c r="E146" s="290"/>
      <c r="F146" s="291">
        <v>133</v>
      </c>
      <c r="G146" s="292"/>
      <c r="H146" s="301" t="s">
        <v>569</v>
      </c>
      <c r="I146" s="301"/>
      <c r="J146" s="301"/>
      <c r="K146" s="301"/>
      <c r="L146" s="301"/>
      <c r="M146" s="293"/>
      <c r="N146" s="301" t="s">
        <v>532</v>
      </c>
      <c r="O146" s="303"/>
      <c r="P146" s="295">
        <v>702</v>
      </c>
      <c r="Q146" s="295">
        <v>890</v>
      </c>
      <c r="R146" s="295">
        <v>688</v>
      </c>
      <c r="S146" s="295">
        <v>734</v>
      </c>
      <c r="T146" s="295">
        <v>707</v>
      </c>
      <c r="U146" s="295">
        <v>652</v>
      </c>
      <c r="V146" s="295">
        <v>681</v>
      </c>
      <c r="W146" s="295">
        <v>652</v>
      </c>
      <c r="X146" s="281" t="s">
        <v>2040</v>
      </c>
    </row>
    <row r="147" spans="1:24" s="281" customFormat="1" ht="15" customHeight="1">
      <c r="A147" s="290" t="s">
        <v>330</v>
      </c>
      <c r="B147" s="290" t="s">
        <v>331</v>
      </c>
      <c r="C147" s="290" t="s">
        <v>332</v>
      </c>
      <c r="D147" s="290" t="s">
        <v>270</v>
      </c>
      <c r="E147" s="290"/>
      <c r="F147" s="291">
        <v>134</v>
      </c>
      <c r="G147" s="292"/>
      <c r="H147" s="301" t="s">
        <v>570</v>
      </c>
      <c r="I147" s="301"/>
      <c r="J147" s="301"/>
      <c r="K147" s="301"/>
      <c r="L147" s="301"/>
      <c r="M147" s="293"/>
      <c r="N147" s="301" t="s">
        <v>571</v>
      </c>
      <c r="O147" s="303"/>
      <c r="P147" s="295">
        <v>347</v>
      </c>
      <c r="Q147" s="295">
        <v>592</v>
      </c>
      <c r="R147" s="295">
        <v>408</v>
      </c>
      <c r="S147" s="295">
        <v>331</v>
      </c>
      <c r="T147" s="295">
        <v>289</v>
      </c>
      <c r="U147" s="295">
        <v>357</v>
      </c>
      <c r="V147" s="295">
        <v>351</v>
      </c>
      <c r="W147" s="295">
        <v>477</v>
      </c>
      <c r="X147" s="281" t="s">
        <v>692</v>
      </c>
    </row>
    <row r="148" spans="1:24" s="281" customFormat="1" ht="15" customHeight="1">
      <c r="A148" s="290" t="s">
        <v>330</v>
      </c>
      <c r="B148" s="290" t="s">
        <v>331</v>
      </c>
      <c r="C148" s="290" t="s">
        <v>332</v>
      </c>
      <c r="D148" s="290" t="s">
        <v>270</v>
      </c>
      <c r="E148" s="290"/>
      <c r="F148" s="291">
        <v>135</v>
      </c>
      <c r="G148" s="292"/>
      <c r="H148" s="301" t="s">
        <v>572</v>
      </c>
      <c r="I148" s="301"/>
      <c r="J148" s="301"/>
      <c r="K148" s="301"/>
      <c r="L148" s="301"/>
      <c r="M148" s="301"/>
      <c r="N148" s="293" t="s">
        <v>573</v>
      </c>
      <c r="O148" s="294"/>
      <c r="P148" s="295">
        <v>6483</v>
      </c>
      <c r="Q148" s="295">
        <v>2549</v>
      </c>
      <c r="R148" s="295">
        <v>5768</v>
      </c>
      <c r="S148" s="295">
        <v>6412</v>
      </c>
      <c r="T148" s="295">
        <v>7028</v>
      </c>
      <c r="U148" s="295">
        <v>7070</v>
      </c>
      <c r="V148" s="295">
        <v>5727</v>
      </c>
      <c r="W148" s="295">
        <v>5088</v>
      </c>
      <c r="X148" s="489" t="s">
        <v>2045</v>
      </c>
    </row>
    <row r="149" spans="1:24" s="281" customFormat="1" ht="15" customHeight="1">
      <c r="A149" s="290" t="s">
        <v>330</v>
      </c>
      <c r="B149" s="290" t="s">
        <v>331</v>
      </c>
      <c r="C149" s="290" t="s">
        <v>332</v>
      </c>
      <c r="D149" s="290" t="s">
        <v>270</v>
      </c>
      <c r="E149" s="290"/>
      <c r="F149" s="291">
        <v>136</v>
      </c>
      <c r="G149" s="292"/>
      <c r="H149" s="301" t="s">
        <v>574</v>
      </c>
      <c r="I149" s="301"/>
      <c r="J149" s="301"/>
      <c r="K149" s="301"/>
      <c r="L149" s="301"/>
      <c r="M149" s="301"/>
      <c r="N149" s="293" t="s">
        <v>575</v>
      </c>
      <c r="O149" s="294"/>
      <c r="P149" s="295">
        <v>3461</v>
      </c>
      <c r="Q149" s="295">
        <v>3554</v>
      </c>
      <c r="R149" s="295">
        <v>4191</v>
      </c>
      <c r="S149" s="295">
        <v>3834</v>
      </c>
      <c r="T149" s="295">
        <v>2874</v>
      </c>
      <c r="U149" s="295">
        <v>2295</v>
      </c>
      <c r="V149" s="295">
        <v>3107</v>
      </c>
      <c r="W149" s="295">
        <v>7759</v>
      </c>
      <c r="X149" s="489" t="s">
        <v>2045</v>
      </c>
    </row>
    <row r="150" spans="1:24" s="281" customFormat="1" ht="15" customHeight="1">
      <c r="A150" s="290" t="s">
        <v>330</v>
      </c>
      <c r="B150" s="290" t="s">
        <v>331</v>
      </c>
      <c r="C150" s="290" t="s">
        <v>332</v>
      </c>
      <c r="D150" s="290" t="s">
        <v>270</v>
      </c>
      <c r="E150" s="290"/>
      <c r="F150" s="291">
        <v>137</v>
      </c>
      <c r="G150" s="292"/>
      <c r="H150" s="340" t="s">
        <v>576</v>
      </c>
      <c r="I150" s="340"/>
      <c r="J150" s="340"/>
      <c r="K150" s="340"/>
      <c r="L150" s="340"/>
      <c r="M150" s="344" t="s">
        <v>577</v>
      </c>
      <c r="N150" s="340"/>
      <c r="O150" s="345"/>
      <c r="P150" s="343">
        <v>5218</v>
      </c>
      <c r="Q150" s="343">
        <v>618</v>
      </c>
      <c r="R150" s="343">
        <v>3541</v>
      </c>
      <c r="S150" s="343">
        <v>4709</v>
      </c>
      <c r="T150" s="343">
        <v>6331</v>
      </c>
      <c r="U150" s="343">
        <v>7555</v>
      </c>
      <c r="V150" s="343">
        <v>3696</v>
      </c>
      <c r="W150" s="295">
        <v>4037</v>
      </c>
      <c r="X150" s="281" t="s">
        <v>724</v>
      </c>
    </row>
    <row r="151" spans="1:24" s="281" customFormat="1" ht="15" customHeight="1">
      <c r="A151" s="290" t="s">
        <v>330</v>
      </c>
      <c r="B151" s="290" t="s">
        <v>331</v>
      </c>
      <c r="C151" s="290" t="s">
        <v>332</v>
      </c>
      <c r="D151" s="290" t="s">
        <v>270</v>
      </c>
      <c r="E151" s="290"/>
      <c r="F151" s="291">
        <v>138</v>
      </c>
      <c r="G151" s="292"/>
      <c r="H151" s="292"/>
      <c r="I151" s="293" t="s">
        <v>578</v>
      </c>
      <c r="J151" s="293"/>
      <c r="K151" s="293"/>
      <c r="L151" s="293"/>
      <c r="M151" s="293"/>
      <c r="N151" s="293"/>
      <c r="O151" s="294"/>
      <c r="P151" s="295">
        <v>15749</v>
      </c>
      <c r="Q151" s="295">
        <v>5433</v>
      </c>
      <c r="R151" s="295">
        <v>18128</v>
      </c>
      <c r="S151" s="295">
        <v>16444</v>
      </c>
      <c r="T151" s="295">
        <v>13897</v>
      </c>
      <c r="U151" s="295">
        <v>12921</v>
      </c>
      <c r="V151" s="295">
        <v>14738</v>
      </c>
      <c r="W151" s="295">
        <v>16236</v>
      </c>
    </row>
    <row r="152" spans="1:24" s="281" customFormat="1" ht="15" customHeight="1">
      <c r="A152" s="290" t="s">
        <v>330</v>
      </c>
      <c r="B152" s="290" t="s">
        <v>331</v>
      </c>
      <c r="C152" s="290" t="s">
        <v>332</v>
      </c>
      <c r="D152" s="290" t="s">
        <v>270</v>
      </c>
      <c r="E152" s="290"/>
      <c r="F152" s="291">
        <v>139</v>
      </c>
      <c r="G152" s="292"/>
      <c r="H152" s="292"/>
      <c r="I152" s="293" t="s">
        <v>579</v>
      </c>
      <c r="J152" s="293"/>
      <c r="K152" s="293"/>
      <c r="L152" s="293"/>
      <c r="M152" s="293"/>
      <c r="N152" s="293"/>
      <c r="O152" s="294"/>
      <c r="P152" s="295">
        <v>25903</v>
      </c>
      <c r="Q152" s="295">
        <v>9776</v>
      </c>
      <c r="R152" s="295">
        <v>28602</v>
      </c>
      <c r="S152" s="295">
        <v>26468</v>
      </c>
      <c r="T152" s="295">
        <v>23958</v>
      </c>
      <c r="U152" s="295">
        <v>22890</v>
      </c>
      <c r="V152" s="295">
        <v>24131</v>
      </c>
      <c r="W152" s="295">
        <v>25371</v>
      </c>
    </row>
    <row r="153" spans="1:24" s="281" customFormat="1" ht="15" customHeight="1">
      <c r="A153" s="290" t="s">
        <v>330</v>
      </c>
      <c r="B153" s="290" t="s">
        <v>331</v>
      </c>
      <c r="C153" s="290" t="s">
        <v>332</v>
      </c>
      <c r="D153" s="290" t="s">
        <v>270</v>
      </c>
      <c r="E153" s="290"/>
      <c r="F153" s="291">
        <v>140</v>
      </c>
      <c r="G153" s="292"/>
      <c r="H153" s="292"/>
      <c r="I153" s="293" t="s">
        <v>580</v>
      </c>
      <c r="J153" s="293"/>
      <c r="K153" s="293"/>
      <c r="L153" s="293"/>
      <c r="M153" s="293"/>
      <c r="N153" s="293"/>
      <c r="O153" s="294"/>
      <c r="P153" s="295">
        <v>11701</v>
      </c>
      <c r="Q153" s="295">
        <v>2954</v>
      </c>
      <c r="R153" s="295">
        <v>9309</v>
      </c>
      <c r="S153" s="295">
        <v>11121</v>
      </c>
      <c r="T153" s="295">
        <v>13359</v>
      </c>
      <c r="U153" s="295">
        <v>14625</v>
      </c>
      <c r="V153" s="295">
        <v>9423</v>
      </c>
      <c r="W153" s="295">
        <v>9125</v>
      </c>
    </row>
    <row r="154" spans="1:24" s="281" customFormat="1" ht="15" customHeight="1">
      <c r="A154" s="290" t="s">
        <v>330</v>
      </c>
      <c r="B154" s="290" t="s">
        <v>331</v>
      </c>
      <c r="C154" s="290" t="s">
        <v>332</v>
      </c>
      <c r="D154" s="290" t="s">
        <v>270</v>
      </c>
      <c r="E154" s="290"/>
      <c r="F154" s="291">
        <v>141</v>
      </c>
      <c r="G154" s="292"/>
      <c r="H154" s="292"/>
      <c r="I154" s="293" t="s">
        <v>581</v>
      </c>
      <c r="J154" s="293"/>
      <c r="K154" s="293"/>
      <c r="L154" s="293"/>
      <c r="M154" s="293"/>
      <c r="N154" s="293"/>
      <c r="O154" s="294"/>
      <c r="P154" s="295">
        <v>203789</v>
      </c>
      <c r="Q154" s="295">
        <v>10000</v>
      </c>
      <c r="R154" s="295">
        <v>214748</v>
      </c>
      <c r="S154" s="295">
        <v>203733</v>
      </c>
      <c r="T154" s="295">
        <v>197225</v>
      </c>
      <c r="U154" s="295">
        <v>194237</v>
      </c>
      <c r="V154" s="295">
        <v>196273</v>
      </c>
      <c r="W154" s="295">
        <v>197558</v>
      </c>
    </row>
    <row r="155" spans="1:24" s="281" customFormat="1" ht="15" customHeight="1">
      <c r="A155" s="290" t="s">
        <v>330</v>
      </c>
      <c r="B155" s="290" t="s">
        <v>331</v>
      </c>
      <c r="C155" s="290" t="s">
        <v>332</v>
      </c>
      <c r="D155" s="290" t="s">
        <v>270</v>
      </c>
      <c r="E155" s="290"/>
      <c r="F155" s="291">
        <v>142</v>
      </c>
      <c r="G155" s="292"/>
      <c r="H155" s="292"/>
      <c r="I155" s="293" t="s">
        <v>582</v>
      </c>
      <c r="J155" s="293"/>
      <c r="K155" s="293"/>
      <c r="L155" s="293"/>
      <c r="M155" s="293"/>
      <c r="N155" s="293"/>
      <c r="O155" s="294"/>
      <c r="P155" s="295">
        <v>17161</v>
      </c>
      <c r="Q155" s="295">
        <v>8709</v>
      </c>
      <c r="R155" s="295">
        <v>17166</v>
      </c>
      <c r="S155" s="295">
        <v>17509</v>
      </c>
      <c r="T155" s="295">
        <v>16574</v>
      </c>
      <c r="U155" s="295">
        <v>17372</v>
      </c>
      <c r="V155" s="295">
        <v>16360</v>
      </c>
      <c r="W155" s="295">
        <v>14524</v>
      </c>
    </row>
    <row r="156" spans="1:24" s="281" customFormat="1" ht="15" customHeight="1">
      <c r="A156" s="290" t="s">
        <v>330</v>
      </c>
      <c r="B156" s="290" t="s">
        <v>331</v>
      </c>
      <c r="C156" s="290" t="s">
        <v>332</v>
      </c>
      <c r="D156" s="290" t="s">
        <v>270</v>
      </c>
      <c r="E156" s="290"/>
      <c r="F156" s="291">
        <v>143</v>
      </c>
      <c r="G156" s="292"/>
      <c r="H156" s="292"/>
      <c r="I156" s="293" t="s">
        <v>583</v>
      </c>
      <c r="J156" s="293"/>
      <c r="K156" s="293"/>
      <c r="L156" s="293"/>
      <c r="M156" s="293"/>
      <c r="N156" s="293"/>
      <c r="O156" s="294"/>
      <c r="P156" s="295">
        <v>241482</v>
      </c>
      <c r="Q156" s="295">
        <v>10000</v>
      </c>
      <c r="R156" s="295">
        <v>254461</v>
      </c>
      <c r="S156" s="295">
        <v>243379</v>
      </c>
      <c r="T156" s="295">
        <v>232110</v>
      </c>
      <c r="U156" s="295">
        <v>228692</v>
      </c>
      <c r="V156" s="295">
        <v>231746</v>
      </c>
      <c r="W156" s="295">
        <v>244437</v>
      </c>
    </row>
    <row r="157" spans="1:24" s="281" customFormat="1" ht="15" customHeight="1">
      <c r="A157" s="290" t="s">
        <v>330</v>
      </c>
      <c r="B157" s="290" t="s">
        <v>331</v>
      </c>
      <c r="C157" s="290" t="s">
        <v>332</v>
      </c>
      <c r="D157" s="290" t="s">
        <v>270</v>
      </c>
      <c r="E157" s="290"/>
      <c r="F157" s="291">
        <v>144</v>
      </c>
      <c r="G157" s="292"/>
      <c r="H157" s="292"/>
      <c r="I157" s="293"/>
      <c r="J157" s="293" t="s">
        <v>584</v>
      </c>
      <c r="K157" s="293"/>
      <c r="L157" s="293"/>
      <c r="M157" s="293"/>
      <c r="N157" s="293"/>
      <c r="O157" s="294"/>
      <c r="P157" s="299">
        <v>27.5</v>
      </c>
      <c r="Q157" s="300" t="s">
        <v>334</v>
      </c>
      <c r="R157" s="299">
        <v>28</v>
      </c>
      <c r="S157" s="299">
        <v>27.3</v>
      </c>
      <c r="T157" s="299">
        <v>27.4</v>
      </c>
      <c r="U157" s="299">
        <v>26.9</v>
      </c>
      <c r="V157" s="299">
        <v>28.8</v>
      </c>
      <c r="W157" s="299">
        <v>29.1</v>
      </c>
    </row>
    <row r="158" spans="1:24" s="281" customFormat="1" ht="15" customHeight="1">
      <c r="A158" s="290" t="s">
        <v>330</v>
      </c>
      <c r="B158" s="290" t="s">
        <v>331</v>
      </c>
      <c r="C158" s="290" t="s">
        <v>332</v>
      </c>
      <c r="D158" s="290" t="s">
        <v>270</v>
      </c>
      <c r="E158" s="290"/>
      <c r="F158" s="291">
        <v>145</v>
      </c>
      <c r="G158" s="292"/>
      <c r="H158" s="292"/>
      <c r="I158" s="293"/>
      <c r="J158" s="293" t="s">
        <v>585</v>
      </c>
      <c r="K158" s="293"/>
      <c r="L158" s="293"/>
      <c r="M158" s="293"/>
      <c r="N158" s="293"/>
      <c r="O158" s="294"/>
      <c r="P158" s="296" t="s">
        <v>334</v>
      </c>
      <c r="Q158" s="296" t="s">
        <v>334</v>
      </c>
      <c r="R158" s="296" t="s">
        <v>334</v>
      </c>
      <c r="S158" s="296" t="s">
        <v>334</v>
      </c>
      <c r="T158" s="296" t="s">
        <v>334</v>
      </c>
      <c r="U158" s="296" t="s">
        <v>334</v>
      </c>
      <c r="V158" s="296" t="s">
        <v>334</v>
      </c>
      <c r="W158" s="296" t="s">
        <v>334</v>
      </c>
    </row>
    <row r="159" spans="1:24" s="309" customFormat="1" ht="15" customHeight="1">
      <c r="A159" s="305" t="s">
        <v>330</v>
      </c>
      <c r="B159" s="305" t="s">
        <v>331</v>
      </c>
      <c r="C159" s="305" t="s">
        <v>332</v>
      </c>
      <c r="D159" s="305" t="s">
        <v>270</v>
      </c>
      <c r="E159" s="305"/>
      <c r="F159" s="291">
        <v>146</v>
      </c>
      <c r="G159" s="292"/>
      <c r="H159" s="310"/>
      <c r="I159" s="310"/>
      <c r="J159" s="310" t="s">
        <v>586</v>
      </c>
      <c r="K159" s="310"/>
      <c r="L159" s="310"/>
      <c r="M159" s="310"/>
      <c r="N159" s="310"/>
      <c r="O159" s="311"/>
      <c r="P159" s="312">
        <v>651957</v>
      </c>
      <c r="Q159" s="313" t="s">
        <v>334</v>
      </c>
      <c r="R159" s="312">
        <v>185191</v>
      </c>
      <c r="S159" s="312">
        <v>205425</v>
      </c>
      <c r="T159" s="312">
        <v>159821</v>
      </c>
      <c r="U159" s="312">
        <v>101521</v>
      </c>
      <c r="V159" s="312">
        <v>107521</v>
      </c>
      <c r="W159" s="312">
        <v>7992</v>
      </c>
    </row>
    <row r="160" spans="1:24" s="309" customFormat="1" ht="20.149999999999999" customHeight="1">
      <c r="A160" s="314"/>
      <c r="B160" s="314"/>
      <c r="C160" s="314"/>
      <c r="D160" s="314"/>
      <c r="E160" s="314"/>
      <c r="F160" s="315"/>
      <c r="G160" s="316"/>
      <c r="H160" s="317"/>
      <c r="I160" s="292" t="s">
        <v>587</v>
      </c>
      <c r="J160" s="316"/>
      <c r="K160" s="306"/>
      <c r="L160" s="306"/>
      <c r="M160" s="306"/>
      <c r="N160" s="306"/>
      <c r="O160" s="306"/>
      <c r="P160" s="308"/>
      <c r="Q160" s="308"/>
      <c r="R160" s="308"/>
      <c r="S160" s="308"/>
      <c r="T160" s="308"/>
      <c r="U160" s="308"/>
      <c r="V160" s="308"/>
      <c r="W160" s="308"/>
    </row>
    <row r="161" spans="6:26" ht="13">
      <c r="F161" s="269"/>
      <c r="G161" s="263"/>
      <c r="H161" s="264"/>
      <c r="I161" s="263"/>
      <c r="J161" s="263"/>
      <c r="K161" s="263"/>
      <c r="L161" s="263"/>
      <c r="M161" s="263"/>
      <c r="N161" s="263"/>
      <c r="O161" s="263"/>
      <c r="P161" s="263"/>
      <c r="Q161" s="263"/>
      <c r="R161" s="263"/>
      <c r="S161" s="263"/>
      <c r="T161" s="263"/>
      <c r="U161" s="263"/>
      <c r="V161" s="276"/>
      <c r="W161" s="276"/>
    </row>
    <row r="163" spans="6:26" ht="15.75" customHeight="1">
      <c r="N163" s="153"/>
      <c r="O163" s="482" t="s">
        <v>194</v>
      </c>
      <c r="P163" s="483" t="s">
        <v>321</v>
      </c>
      <c r="Q163" s="483" t="s">
        <v>322</v>
      </c>
      <c r="R163" s="483" t="s">
        <v>323</v>
      </c>
      <c r="S163" s="483" t="s">
        <v>324</v>
      </c>
      <c r="T163" s="483" t="s">
        <v>325</v>
      </c>
      <c r="U163" s="483" t="s">
        <v>326</v>
      </c>
      <c r="V163" s="483" t="s">
        <v>327</v>
      </c>
      <c r="Y163" s="500" t="s">
        <v>2050</v>
      </c>
      <c r="Z163" s="501" t="s">
        <v>2051</v>
      </c>
    </row>
    <row r="164" spans="6:26" ht="15.75" customHeight="1">
      <c r="N164" s="476" t="s">
        <v>22</v>
      </c>
      <c r="O164" s="153" t="s">
        <v>196</v>
      </c>
      <c r="P164" s="477">
        <f>P49+P54</f>
        <v>8939</v>
      </c>
      <c r="Q164" s="477">
        <f t="shared" ref="Q164:V164" si="0">Q49+Q54</f>
        <v>19175</v>
      </c>
      <c r="R164" s="477">
        <f t="shared" si="0"/>
        <v>9993</v>
      </c>
      <c r="S164" s="477">
        <f t="shared" si="0"/>
        <v>8979</v>
      </c>
      <c r="T164" s="477">
        <f t="shared" si="0"/>
        <v>8425</v>
      </c>
      <c r="U164" s="477">
        <f t="shared" si="0"/>
        <v>7744</v>
      </c>
      <c r="V164" s="477">
        <f t="shared" si="0"/>
        <v>8823</v>
      </c>
      <c r="Y164" s="477">
        <f t="shared" ref="Y164" si="1">Y49+Y54</f>
        <v>8979</v>
      </c>
      <c r="Z164" s="502">
        <f>Y164/$Y$203</f>
        <v>5.8630326616431382E-2</v>
      </c>
    </row>
    <row r="165" spans="6:26" ht="15.75" customHeight="1">
      <c r="N165" s="476" t="s">
        <v>29</v>
      </c>
      <c r="O165" s="153" t="s">
        <v>197</v>
      </c>
      <c r="P165" s="477"/>
      <c r="Q165" s="477"/>
      <c r="R165" s="477"/>
      <c r="S165" s="477"/>
      <c r="T165" s="477"/>
      <c r="U165" s="477"/>
      <c r="V165" s="477"/>
      <c r="Y165" s="477"/>
      <c r="Z165" s="503">
        <f t="shared" ref="Z165:Z203" si="2">Y165/$Y$203</f>
        <v>0</v>
      </c>
    </row>
    <row r="166" spans="6:26" ht="15.75" customHeight="1">
      <c r="N166" s="476" t="s">
        <v>34</v>
      </c>
      <c r="O166" s="153" t="s">
        <v>198</v>
      </c>
      <c r="P166" s="477">
        <f>P37</f>
        <v>3552</v>
      </c>
      <c r="Q166" s="477">
        <f t="shared" ref="Q166:W166" si="3">Q37</f>
        <v>9231</v>
      </c>
      <c r="R166" s="477">
        <f t="shared" si="3"/>
        <v>3754</v>
      </c>
      <c r="S166" s="477">
        <f t="shared" si="3"/>
        <v>3497</v>
      </c>
      <c r="T166" s="477">
        <f t="shared" si="3"/>
        <v>3543</v>
      </c>
      <c r="U166" s="477">
        <f t="shared" si="3"/>
        <v>3307</v>
      </c>
      <c r="V166" s="477">
        <f t="shared" si="3"/>
        <v>3742</v>
      </c>
      <c r="W166" s="477">
        <f t="shared" si="3"/>
        <v>3790</v>
      </c>
      <c r="Y166" s="477">
        <f t="shared" ref="Y166" si="4">Y37</f>
        <v>3497</v>
      </c>
      <c r="Z166" s="503">
        <f t="shared" si="2"/>
        <v>2.2834419442884567E-2</v>
      </c>
    </row>
    <row r="167" spans="6:26" ht="15.75" customHeight="1">
      <c r="N167" s="476" t="s">
        <v>39</v>
      </c>
      <c r="O167" s="153" t="s">
        <v>40</v>
      </c>
      <c r="P167" s="477"/>
      <c r="Q167" s="477"/>
      <c r="R167" s="477"/>
      <c r="S167" s="477"/>
      <c r="T167" s="477"/>
      <c r="U167" s="477"/>
      <c r="V167" s="477"/>
      <c r="Y167" s="477"/>
      <c r="Z167" s="504">
        <f t="shared" si="2"/>
        <v>0</v>
      </c>
    </row>
    <row r="168" spans="6:26" ht="15.75" customHeight="1">
      <c r="N168" s="476" t="s">
        <v>45</v>
      </c>
      <c r="O168" s="490" t="s">
        <v>46</v>
      </c>
      <c r="P168" s="486">
        <f>P31+P38+P39+P40+P41+P44+P50+P51+P52+P55+P56+P59+P60+P63+P67+P70+P139+P143+P111</f>
        <v>61154</v>
      </c>
      <c r="Q168" s="486">
        <f t="shared" ref="Q168:V168" si="5">Q31+Q38+Q39+Q40+Q41+Q44+Q50+Q51+Q52+Q55+Q56+Q59+Q60+Q63+Q67+Q70+Q139+Q143+Q111</f>
        <v>138746</v>
      </c>
      <c r="R168" s="486">
        <f t="shared" si="5"/>
        <v>63613</v>
      </c>
      <c r="S168" s="486">
        <f t="shared" si="5"/>
        <v>60755</v>
      </c>
      <c r="T168" s="486">
        <f t="shared" si="5"/>
        <v>60075</v>
      </c>
      <c r="U168" s="486">
        <f t="shared" si="5"/>
        <v>59191</v>
      </c>
      <c r="V168" s="486">
        <f t="shared" si="5"/>
        <v>60571</v>
      </c>
      <c r="Y168" s="486">
        <f t="shared" ref="Y168" si="6">Y31+Y38+Y39+Y40+Y41+Y44+Y50+Y51+Y52+Y55+Y56+Y59+Y60+Y63+Y67+Y70+Y139+Y143+Y111</f>
        <v>54721</v>
      </c>
      <c r="Z168" s="505">
        <f t="shared" si="2"/>
        <v>0.35731262977812023</v>
      </c>
    </row>
    <row r="169" spans="6:26" ht="15.75" customHeight="1">
      <c r="N169" s="476" t="s">
        <v>50</v>
      </c>
      <c r="O169" s="153" t="s">
        <v>51</v>
      </c>
      <c r="P169" s="491">
        <f>P87+P92+P93+P97+P101+P105+P106+P145</f>
        <v>8292</v>
      </c>
      <c r="Q169" s="491">
        <f t="shared" ref="Q169:V169" si="7">Q87+Q92+Q93+Q97+Q101+Q105+Q106+Q145</f>
        <v>16393</v>
      </c>
      <c r="R169" s="491">
        <f t="shared" si="7"/>
        <v>9173</v>
      </c>
      <c r="S169" s="491">
        <f t="shared" si="7"/>
        <v>8362</v>
      </c>
      <c r="T169" s="491">
        <f t="shared" si="7"/>
        <v>7671</v>
      </c>
      <c r="U169" s="491">
        <f t="shared" si="7"/>
        <v>7527</v>
      </c>
      <c r="V169" s="491">
        <f t="shared" si="7"/>
        <v>8226</v>
      </c>
      <c r="Y169" s="491">
        <f t="shared" ref="Y169" si="8">Y87+Y92+Y93+Y97+Y101+Y105+Y106+Y145</f>
        <v>7975</v>
      </c>
      <c r="Z169" s="505">
        <f t="shared" si="2"/>
        <v>5.2074491008580047E-2</v>
      </c>
    </row>
    <row r="170" spans="6:26" ht="15.75" customHeight="1">
      <c r="N170" s="476" t="s">
        <v>56</v>
      </c>
      <c r="O170" s="153" t="s">
        <v>42</v>
      </c>
      <c r="P170" s="491">
        <f>P83+P85+P86+P144</f>
        <v>3703</v>
      </c>
      <c r="Q170" s="491">
        <f t="shared" ref="Q170:V170" si="9">Q83+Q85+Q86+Q144</f>
        <v>2703</v>
      </c>
      <c r="R170" s="491">
        <f t="shared" si="9"/>
        <v>3694</v>
      </c>
      <c r="S170" s="491">
        <f t="shared" si="9"/>
        <v>3844</v>
      </c>
      <c r="T170" s="491">
        <f t="shared" si="9"/>
        <v>3451</v>
      </c>
      <c r="U170" s="491">
        <f t="shared" si="9"/>
        <v>3833</v>
      </c>
      <c r="V170" s="491">
        <f t="shared" si="9"/>
        <v>3682</v>
      </c>
      <c r="Y170" s="491">
        <f t="shared" ref="Y170" si="10">Y83+Y85+Y86+Y144</f>
        <v>636</v>
      </c>
      <c r="Z170" s="505">
        <f t="shared" si="2"/>
        <v>4.1528998472046283E-3</v>
      </c>
    </row>
    <row r="171" spans="6:26" ht="15.75" customHeight="1">
      <c r="N171" s="476" t="s">
        <v>59</v>
      </c>
      <c r="O171" s="153" t="s">
        <v>60</v>
      </c>
      <c r="P171" s="491">
        <f>P110</f>
        <v>2643</v>
      </c>
      <c r="Q171" s="491">
        <f t="shared" ref="Q171:V171" si="11">Q110</f>
        <v>6833</v>
      </c>
      <c r="R171" s="491">
        <f t="shared" si="11"/>
        <v>2726</v>
      </c>
      <c r="S171" s="491">
        <f t="shared" si="11"/>
        <v>2582</v>
      </c>
      <c r="T171" s="491">
        <f t="shared" si="11"/>
        <v>2577</v>
      </c>
      <c r="U171" s="491">
        <f t="shared" si="11"/>
        <v>2717</v>
      </c>
      <c r="V171" s="491">
        <f t="shared" si="11"/>
        <v>2454</v>
      </c>
      <c r="Y171" s="491">
        <f t="shared" ref="Y171" si="12">Y110</f>
        <v>2582</v>
      </c>
      <c r="Z171" s="505">
        <f t="shared" si="2"/>
        <v>1.6859728624972248E-2</v>
      </c>
    </row>
    <row r="172" spans="6:26" ht="15.75" customHeight="1">
      <c r="N172" s="476" t="s">
        <v>63</v>
      </c>
      <c r="O172" s="153" t="s">
        <v>64</v>
      </c>
      <c r="P172" s="491"/>
      <c r="Q172" s="491"/>
      <c r="R172" s="491"/>
      <c r="S172" s="491"/>
      <c r="T172" s="491"/>
      <c r="U172" s="491"/>
      <c r="V172" s="491"/>
      <c r="Y172" s="491"/>
      <c r="Z172" s="505">
        <f t="shared" si="2"/>
        <v>0</v>
      </c>
    </row>
    <row r="173" spans="6:26" ht="15.75" customHeight="1">
      <c r="N173" s="476" t="s">
        <v>68</v>
      </c>
      <c r="O173" s="153" t="s">
        <v>199</v>
      </c>
      <c r="P173" s="491"/>
      <c r="Q173" s="491"/>
      <c r="R173" s="491"/>
      <c r="S173" s="491"/>
      <c r="T173" s="491"/>
      <c r="U173" s="491"/>
      <c r="V173" s="491"/>
      <c r="Y173" s="491"/>
      <c r="Z173" s="505">
        <f t="shared" si="2"/>
        <v>0</v>
      </c>
    </row>
    <row r="174" spans="6:26" ht="15.75" customHeight="1">
      <c r="N174" s="476" t="s">
        <v>70</v>
      </c>
      <c r="O174" s="153" t="s">
        <v>71</v>
      </c>
      <c r="P174" s="491"/>
      <c r="Q174" s="491"/>
      <c r="R174" s="491"/>
      <c r="S174" s="491"/>
      <c r="T174" s="491"/>
      <c r="U174" s="491"/>
      <c r="V174" s="491"/>
      <c r="Y174" s="491"/>
      <c r="Z174" s="505">
        <f t="shared" si="2"/>
        <v>0</v>
      </c>
    </row>
    <row r="175" spans="6:26" ht="15.75" customHeight="1">
      <c r="N175" s="476" t="s">
        <v>72</v>
      </c>
      <c r="O175" s="153" t="s">
        <v>73</v>
      </c>
      <c r="P175" s="491"/>
      <c r="Q175" s="491"/>
      <c r="R175" s="491"/>
      <c r="S175" s="491"/>
      <c r="T175" s="491"/>
      <c r="U175" s="491"/>
      <c r="V175" s="491"/>
      <c r="Y175" s="491"/>
      <c r="Z175" s="505">
        <f t="shared" si="2"/>
        <v>0</v>
      </c>
    </row>
    <row r="176" spans="6:26" ht="15.75" customHeight="1">
      <c r="N176" s="476" t="s">
        <v>74</v>
      </c>
      <c r="O176" s="153" t="s">
        <v>75</v>
      </c>
      <c r="P176" s="491"/>
      <c r="Q176" s="491"/>
      <c r="R176" s="491"/>
      <c r="S176" s="491"/>
      <c r="T176" s="491"/>
      <c r="U176" s="491"/>
      <c r="V176" s="491"/>
      <c r="Y176" s="491"/>
      <c r="Z176" s="505">
        <f t="shared" si="2"/>
        <v>0</v>
      </c>
    </row>
    <row r="177" spans="14:26" ht="15.75" customHeight="1">
      <c r="N177" s="476" t="s">
        <v>78</v>
      </c>
      <c r="O177" s="153" t="s">
        <v>79</v>
      </c>
      <c r="P177" s="491">
        <f>P112</f>
        <v>2963</v>
      </c>
      <c r="Q177" s="491">
        <f t="shared" ref="Q177:V177" si="13">Q112</f>
        <v>7333</v>
      </c>
      <c r="R177" s="491">
        <f t="shared" si="13"/>
        <v>3170</v>
      </c>
      <c r="S177" s="491">
        <f t="shared" si="13"/>
        <v>2910</v>
      </c>
      <c r="T177" s="491">
        <f t="shared" si="13"/>
        <v>2803</v>
      </c>
      <c r="U177" s="491">
        <f t="shared" si="13"/>
        <v>2941</v>
      </c>
      <c r="V177" s="491">
        <f t="shared" si="13"/>
        <v>2703</v>
      </c>
      <c r="Y177" s="491">
        <f t="shared" ref="Y177" si="14">Y112</f>
        <v>2910</v>
      </c>
      <c r="Z177" s="505">
        <f t="shared" si="2"/>
        <v>1.900147571598344E-2</v>
      </c>
    </row>
    <row r="178" spans="14:26" ht="15.75" customHeight="1">
      <c r="N178" s="476" t="s">
        <v>84</v>
      </c>
      <c r="O178" s="153" t="s">
        <v>85</v>
      </c>
      <c r="P178" s="491"/>
      <c r="Q178" s="491"/>
      <c r="R178" s="491"/>
      <c r="S178" s="491"/>
      <c r="T178" s="491"/>
      <c r="U178" s="491"/>
      <c r="V178" s="491"/>
      <c r="Y178" s="491"/>
      <c r="Z178" s="505">
        <f t="shared" si="2"/>
        <v>0</v>
      </c>
    </row>
    <row r="179" spans="14:26" ht="15.75" customHeight="1">
      <c r="N179" s="476" t="s">
        <v>86</v>
      </c>
      <c r="O179" s="153" t="s">
        <v>87</v>
      </c>
      <c r="P179" s="491"/>
      <c r="Q179" s="491"/>
      <c r="R179" s="491"/>
      <c r="S179" s="491"/>
      <c r="T179" s="491"/>
      <c r="U179" s="491"/>
      <c r="V179" s="491"/>
      <c r="Y179" s="491"/>
      <c r="Z179" s="505">
        <f t="shared" si="2"/>
        <v>0</v>
      </c>
    </row>
    <row r="180" spans="14:26" ht="15.75" customHeight="1">
      <c r="N180" s="476" t="s">
        <v>88</v>
      </c>
      <c r="O180" s="153" t="s">
        <v>89</v>
      </c>
      <c r="P180" s="491"/>
      <c r="Q180" s="491"/>
      <c r="R180" s="491"/>
      <c r="S180" s="491"/>
      <c r="T180" s="491"/>
      <c r="U180" s="491"/>
      <c r="V180" s="491"/>
      <c r="Y180" s="491"/>
      <c r="Z180" s="505">
        <f t="shared" si="2"/>
        <v>0</v>
      </c>
    </row>
    <row r="181" spans="14:26" ht="15.75" customHeight="1">
      <c r="N181" s="476" t="s">
        <v>90</v>
      </c>
      <c r="O181" s="153" t="s">
        <v>200</v>
      </c>
      <c r="P181" s="491"/>
      <c r="Q181" s="491"/>
      <c r="R181" s="491"/>
      <c r="S181" s="491"/>
      <c r="T181" s="491"/>
      <c r="U181" s="491"/>
      <c r="V181" s="491"/>
      <c r="Y181" s="491"/>
      <c r="Z181" s="505">
        <f t="shared" si="2"/>
        <v>0</v>
      </c>
    </row>
    <row r="182" spans="14:26" ht="15.75" customHeight="1">
      <c r="N182" s="476" t="s">
        <v>92</v>
      </c>
      <c r="O182" s="153" t="s">
        <v>93</v>
      </c>
      <c r="P182" s="491">
        <f>P84+P126</f>
        <v>3831</v>
      </c>
      <c r="Q182" s="491">
        <f t="shared" ref="Q182:V182" si="15">Q84+Q126</f>
        <v>1398</v>
      </c>
      <c r="R182" s="491">
        <f t="shared" si="15"/>
        <v>4088</v>
      </c>
      <c r="S182" s="491">
        <f t="shared" si="15"/>
        <v>4211</v>
      </c>
      <c r="T182" s="491">
        <f t="shared" si="15"/>
        <v>3149</v>
      </c>
      <c r="U182" s="491">
        <f t="shared" si="15"/>
        <v>3666</v>
      </c>
      <c r="V182" s="491">
        <f t="shared" si="15"/>
        <v>3262</v>
      </c>
      <c r="Y182" s="491">
        <f t="shared" ref="Y182" si="16">Y84+Y126</f>
        <v>2669</v>
      </c>
      <c r="Z182" s="505">
        <f t="shared" si="2"/>
        <v>1.7427813981429487E-2</v>
      </c>
    </row>
    <row r="183" spans="14:26" ht="15.75" customHeight="1">
      <c r="N183" s="476" t="s">
        <v>94</v>
      </c>
      <c r="O183" s="153" t="s">
        <v>201</v>
      </c>
      <c r="P183" s="491"/>
      <c r="Q183" s="491"/>
      <c r="R183" s="491"/>
      <c r="S183" s="491"/>
      <c r="T183" s="491"/>
      <c r="U183" s="491"/>
      <c r="V183" s="491"/>
      <c r="Y183" s="491"/>
      <c r="Z183" s="505">
        <f t="shared" si="2"/>
        <v>0</v>
      </c>
    </row>
    <row r="184" spans="14:26" ht="15.75" customHeight="1">
      <c r="N184" s="476" t="s">
        <v>98</v>
      </c>
      <c r="O184" s="153" t="s">
        <v>99</v>
      </c>
      <c r="P184" s="491">
        <f>P117+P118</f>
        <v>7695</v>
      </c>
      <c r="Q184" s="491">
        <f t="shared" ref="Q184:V184" si="17">Q117+Q118</f>
        <v>128</v>
      </c>
      <c r="R184" s="491">
        <f t="shared" si="17"/>
        <v>7037</v>
      </c>
      <c r="S184" s="491">
        <f t="shared" si="17"/>
        <v>8369</v>
      </c>
      <c r="T184" s="491">
        <f t="shared" si="17"/>
        <v>8043</v>
      </c>
      <c r="U184" s="491">
        <f t="shared" si="17"/>
        <v>6956</v>
      </c>
      <c r="V184" s="491">
        <f t="shared" si="17"/>
        <v>6974</v>
      </c>
      <c r="Y184" s="491">
        <f t="shared" ref="Y184" si="18">Y117+Y118</f>
        <v>298</v>
      </c>
      <c r="Z184" s="505">
        <f t="shared" si="2"/>
        <v>1.9458555887845585E-3</v>
      </c>
    </row>
    <row r="185" spans="14:26" ht="15.75" customHeight="1">
      <c r="N185" s="476" t="s">
        <v>100</v>
      </c>
      <c r="O185" s="492" t="s">
        <v>101</v>
      </c>
      <c r="P185" s="488">
        <f>P88+P89+P107+P127+P137+P138</f>
        <v>19859</v>
      </c>
      <c r="Q185" s="488">
        <f t="shared" ref="Q185:V185" si="19">Q88+Q89+Q107+Q127+Q137+Q138</f>
        <v>40715</v>
      </c>
      <c r="R185" s="488">
        <f t="shared" si="19"/>
        <v>21075</v>
      </c>
      <c r="S185" s="488">
        <f t="shared" si="19"/>
        <v>19529</v>
      </c>
      <c r="T185" s="488">
        <f t="shared" si="19"/>
        <v>18945</v>
      </c>
      <c r="U185" s="488">
        <f t="shared" si="19"/>
        <v>19745</v>
      </c>
      <c r="V185" s="488">
        <f t="shared" si="19"/>
        <v>18527</v>
      </c>
      <c r="Y185" s="488">
        <f t="shared" ref="Y185" si="20">Y88+Y89+Y107+Y127+Y137+Y138</f>
        <v>19529</v>
      </c>
      <c r="Z185" s="505">
        <f t="shared" si="2"/>
        <v>0.12751883823279747</v>
      </c>
    </row>
    <row r="186" spans="14:26" ht="15.75" customHeight="1">
      <c r="N186" s="476" t="s">
        <v>102</v>
      </c>
      <c r="O186" s="153" t="s">
        <v>103</v>
      </c>
      <c r="P186" s="477">
        <f>P73</f>
        <v>9185</v>
      </c>
      <c r="Q186" s="477">
        <f t="shared" ref="Q186:V186" si="21">Q73</f>
        <v>2581</v>
      </c>
      <c r="R186" s="477">
        <f t="shared" si="21"/>
        <v>8822</v>
      </c>
      <c r="S186" s="477">
        <f t="shared" si="21"/>
        <v>9219</v>
      </c>
      <c r="T186" s="477">
        <f t="shared" si="21"/>
        <v>10136</v>
      </c>
      <c r="U186" s="477">
        <f t="shared" si="21"/>
        <v>8267</v>
      </c>
      <c r="V186" s="477">
        <f t="shared" si="21"/>
        <v>8680</v>
      </c>
      <c r="Y186" s="477">
        <f t="shared" ref="Y186" si="22">Y73</f>
        <v>0</v>
      </c>
      <c r="Z186" s="502">
        <f t="shared" si="2"/>
        <v>0</v>
      </c>
    </row>
    <row r="187" spans="14:26" ht="15.75" customHeight="1">
      <c r="N187" s="476" t="s">
        <v>105</v>
      </c>
      <c r="O187" s="153" t="s">
        <v>37</v>
      </c>
      <c r="P187" s="477">
        <f>P77+P78+P79</f>
        <v>16581</v>
      </c>
      <c r="Q187" s="477">
        <f t="shared" ref="Q187:V187" si="23">Q77+Q78+Q79</f>
        <v>17751</v>
      </c>
      <c r="R187" s="477">
        <f t="shared" si="23"/>
        <v>16214</v>
      </c>
      <c r="S187" s="477">
        <f t="shared" si="23"/>
        <v>16348</v>
      </c>
      <c r="T187" s="477">
        <f t="shared" si="23"/>
        <v>16676</v>
      </c>
      <c r="U187" s="477">
        <f t="shared" si="23"/>
        <v>17575</v>
      </c>
      <c r="V187" s="477">
        <f t="shared" si="23"/>
        <v>15351</v>
      </c>
      <c r="Y187" s="477">
        <f t="shared" ref="Y187" si="24">Y77+Y78+Y79</f>
        <v>0</v>
      </c>
      <c r="Z187" s="503">
        <f t="shared" si="2"/>
        <v>0</v>
      </c>
    </row>
    <row r="188" spans="14:26" ht="15.75" customHeight="1">
      <c r="N188" s="476" t="s">
        <v>107</v>
      </c>
      <c r="O188" s="153" t="s">
        <v>108</v>
      </c>
      <c r="P188" s="477">
        <f>P80</f>
        <v>5255</v>
      </c>
      <c r="Q188" s="477">
        <f t="shared" ref="Q188:V188" si="25">Q80</f>
        <v>5694</v>
      </c>
      <c r="R188" s="477">
        <f t="shared" si="25"/>
        <v>5168</v>
      </c>
      <c r="S188" s="477">
        <f t="shared" si="25"/>
        <v>5331</v>
      </c>
      <c r="T188" s="477">
        <f t="shared" si="25"/>
        <v>5298</v>
      </c>
      <c r="U188" s="477">
        <f t="shared" si="25"/>
        <v>5190</v>
      </c>
      <c r="V188" s="477">
        <f t="shared" si="25"/>
        <v>5078</v>
      </c>
      <c r="Y188" s="477">
        <f t="shared" ref="Y188" si="26">Y80</f>
        <v>0</v>
      </c>
      <c r="Z188" s="503">
        <f t="shared" si="2"/>
        <v>0</v>
      </c>
    </row>
    <row r="189" spans="14:26" ht="15.75" customHeight="1">
      <c r="N189" s="476" t="s">
        <v>110</v>
      </c>
      <c r="O189" s="153" t="s">
        <v>202</v>
      </c>
      <c r="P189" s="477"/>
      <c r="Q189" s="477"/>
      <c r="R189" s="477"/>
      <c r="S189" s="477"/>
      <c r="T189" s="477"/>
      <c r="U189" s="477"/>
      <c r="V189" s="477"/>
      <c r="Y189" s="477"/>
      <c r="Z189" s="503">
        <f t="shared" si="2"/>
        <v>0</v>
      </c>
    </row>
    <row r="190" spans="14:26" ht="15.75" customHeight="1">
      <c r="N190" s="476" t="s">
        <v>114</v>
      </c>
      <c r="O190" s="153" t="s">
        <v>203</v>
      </c>
      <c r="P190" s="477"/>
      <c r="Q190" s="477"/>
      <c r="R190" s="477"/>
      <c r="S190" s="477"/>
      <c r="T190" s="477"/>
      <c r="U190" s="477"/>
      <c r="V190" s="477"/>
      <c r="Y190" s="477"/>
      <c r="Z190" s="503">
        <f t="shared" si="2"/>
        <v>0</v>
      </c>
    </row>
    <row r="191" spans="14:26" ht="15.75" customHeight="1">
      <c r="N191" s="476" t="s">
        <v>120</v>
      </c>
      <c r="O191" s="153" t="s">
        <v>121</v>
      </c>
      <c r="P191" s="477"/>
      <c r="Q191" s="477"/>
      <c r="R191" s="477"/>
      <c r="S191" s="477"/>
      <c r="T191" s="477"/>
      <c r="U191" s="477"/>
      <c r="V191" s="477"/>
      <c r="Y191" s="477"/>
      <c r="Z191" s="503">
        <f t="shared" si="2"/>
        <v>0</v>
      </c>
    </row>
    <row r="192" spans="14:26" ht="15.75" customHeight="1">
      <c r="N192" s="476" t="s">
        <v>122</v>
      </c>
      <c r="O192" s="153" t="s">
        <v>123</v>
      </c>
      <c r="P192" s="477">
        <f>P72</f>
        <v>8180</v>
      </c>
      <c r="Q192" s="477">
        <f t="shared" ref="Q192:V192" si="27">Q72</f>
        <v>1335</v>
      </c>
      <c r="R192" s="477">
        <f t="shared" si="27"/>
        <v>13075</v>
      </c>
      <c r="S192" s="477">
        <f t="shared" si="27"/>
        <v>7756</v>
      </c>
      <c r="T192" s="477">
        <f t="shared" si="27"/>
        <v>5563</v>
      </c>
      <c r="U192" s="477">
        <f t="shared" si="27"/>
        <v>4232</v>
      </c>
      <c r="V192" s="477">
        <f t="shared" si="27"/>
        <v>7509</v>
      </c>
      <c r="Y192" s="477">
        <f t="shared" ref="Y192" si="28">Y72</f>
        <v>0</v>
      </c>
      <c r="Z192" s="503">
        <f t="shared" si="2"/>
        <v>0</v>
      </c>
    </row>
    <row r="193" spans="14:26" ht="15.75" customHeight="1">
      <c r="N193" s="476" t="s">
        <v>127</v>
      </c>
      <c r="O193" s="153" t="s">
        <v>204</v>
      </c>
      <c r="P193" s="477">
        <f>P115</f>
        <v>3103</v>
      </c>
      <c r="Q193" s="477">
        <f t="shared" ref="Q193:V193" si="29">Q115</f>
        <v>2874</v>
      </c>
      <c r="R193" s="477">
        <f t="shared" si="29"/>
        <v>4392</v>
      </c>
      <c r="S193" s="477">
        <f t="shared" si="29"/>
        <v>2955</v>
      </c>
      <c r="T193" s="477">
        <f t="shared" si="29"/>
        <v>2562</v>
      </c>
      <c r="U193" s="477">
        <f t="shared" si="29"/>
        <v>1894</v>
      </c>
      <c r="V193" s="477">
        <f t="shared" si="29"/>
        <v>3151</v>
      </c>
      <c r="W193" s="477">
        <f t="shared" ref="W193" si="30">W115</f>
        <v>4515</v>
      </c>
      <c r="Y193" s="477">
        <f t="shared" ref="Y193" si="31">Y115</f>
        <v>0</v>
      </c>
      <c r="Z193" s="503">
        <f t="shared" si="2"/>
        <v>0</v>
      </c>
    </row>
    <row r="194" spans="14:26" ht="15.75" customHeight="1">
      <c r="N194" s="476" t="s">
        <v>129</v>
      </c>
      <c r="O194" s="153" t="s">
        <v>130</v>
      </c>
      <c r="P194" s="477">
        <f>P120+P123+P128</f>
        <v>16951</v>
      </c>
      <c r="Q194" s="477">
        <f t="shared" ref="Q194:V194" si="32">Q120+Q123+Q128</f>
        <v>16354</v>
      </c>
      <c r="R194" s="477">
        <f t="shared" si="32"/>
        <v>17130</v>
      </c>
      <c r="S194" s="477">
        <f t="shared" si="32"/>
        <v>17070</v>
      </c>
      <c r="T194" s="477">
        <f t="shared" si="32"/>
        <v>16435</v>
      </c>
      <c r="U194" s="477">
        <f t="shared" si="32"/>
        <v>17195</v>
      </c>
      <c r="V194" s="477">
        <f t="shared" si="32"/>
        <v>16075</v>
      </c>
      <c r="W194" s="477">
        <f t="shared" ref="W194" si="33">W120+W123+W128</f>
        <v>15404</v>
      </c>
      <c r="Y194" s="477">
        <f t="shared" ref="Y194" si="34">Y120+Y123+Y128</f>
        <v>3272</v>
      </c>
      <c r="Z194" s="503">
        <f t="shared" si="2"/>
        <v>2.1365233176184818E-2</v>
      </c>
    </row>
    <row r="195" spans="14:26" ht="15.75" customHeight="1">
      <c r="N195" s="476" t="s">
        <v>132</v>
      </c>
      <c r="O195" s="153" t="s">
        <v>133</v>
      </c>
      <c r="P195" s="477"/>
      <c r="Q195" s="477"/>
      <c r="R195" s="477"/>
      <c r="S195" s="477"/>
      <c r="T195" s="477"/>
      <c r="U195" s="477"/>
      <c r="V195" s="477"/>
      <c r="Y195" s="477"/>
      <c r="Z195" s="503">
        <f t="shared" si="2"/>
        <v>0</v>
      </c>
    </row>
    <row r="196" spans="14:26" ht="15.75" customHeight="1">
      <c r="N196" s="476" t="s">
        <v>134</v>
      </c>
      <c r="O196" s="153" t="s">
        <v>135</v>
      </c>
      <c r="P196" s="477">
        <f>P122+P124+P150</f>
        <v>15294</v>
      </c>
      <c r="Q196" s="477">
        <f t="shared" ref="Q196:V196" si="35">Q122+Q124+Q150</f>
        <v>3008</v>
      </c>
      <c r="R196" s="477">
        <f t="shared" si="35"/>
        <v>17509</v>
      </c>
      <c r="S196" s="477">
        <f t="shared" si="35"/>
        <v>15942</v>
      </c>
      <c r="T196" s="477">
        <f t="shared" si="35"/>
        <v>13360</v>
      </c>
      <c r="U196" s="477">
        <f t="shared" si="35"/>
        <v>12986</v>
      </c>
      <c r="V196" s="477">
        <f t="shared" si="35"/>
        <v>13931</v>
      </c>
      <c r="Y196" s="477">
        <f t="shared" ref="Y196" si="36">Y122+Y124+Y150</f>
        <v>0</v>
      </c>
      <c r="Z196" s="503">
        <f t="shared" si="2"/>
        <v>0</v>
      </c>
    </row>
    <row r="197" spans="14:26" ht="15.75" customHeight="1">
      <c r="N197" s="476" t="s">
        <v>136</v>
      </c>
      <c r="O197" s="153" t="s">
        <v>205</v>
      </c>
      <c r="P197" s="477">
        <f>P113</f>
        <v>7408</v>
      </c>
      <c r="Q197" s="477">
        <f t="shared" ref="Q197:V197" si="37">Q113</f>
        <v>6667</v>
      </c>
      <c r="R197" s="477">
        <f t="shared" si="37"/>
        <v>8648</v>
      </c>
      <c r="S197" s="477">
        <f t="shared" si="37"/>
        <v>7236</v>
      </c>
      <c r="T197" s="477">
        <f t="shared" si="37"/>
        <v>6973</v>
      </c>
      <c r="U197" s="477">
        <f t="shared" si="37"/>
        <v>6178</v>
      </c>
      <c r="V197" s="477">
        <f t="shared" si="37"/>
        <v>7176</v>
      </c>
      <c r="Y197" s="477">
        <f t="shared" ref="Y197" si="38">Y113</f>
        <v>7236</v>
      </c>
      <c r="Z197" s="503">
        <f t="shared" si="2"/>
        <v>4.7249030337063978E-2</v>
      </c>
    </row>
    <row r="198" spans="14:26" ht="15.75" customHeight="1">
      <c r="N198" s="476" t="s">
        <v>138</v>
      </c>
      <c r="O198" s="153" t="s">
        <v>206</v>
      </c>
      <c r="P198" s="477"/>
      <c r="Q198" s="477"/>
      <c r="R198" s="477"/>
      <c r="S198" s="477"/>
      <c r="T198" s="477"/>
      <c r="U198" s="477"/>
      <c r="V198" s="477"/>
      <c r="Y198" s="477"/>
      <c r="Z198" s="503">
        <f t="shared" si="2"/>
        <v>0</v>
      </c>
    </row>
    <row r="199" spans="14:26" ht="15.75" customHeight="1">
      <c r="N199" s="478" t="s">
        <v>140</v>
      </c>
      <c r="O199" s="479" t="s">
        <v>141</v>
      </c>
      <c r="P199" s="477"/>
      <c r="Q199" s="477"/>
      <c r="R199" s="477"/>
      <c r="S199" s="477"/>
      <c r="T199" s="477"/>
      <c r="U199" s="477"/>
      <c r="V199" s="477"/>
      <c r="Y199" s="477"/>
      <c r="Z199" s="503">
        <f t="shared" si="2"/>
        <v>0</v>
      </c>
    </row>
    <row r="200" spans="14:26" ht="15.75" customHeight="1">
      <c r="N200" s="478">
        <v>37</v>
      </c>
      <c r="O200" s="479" t="s">
        <v>207</v>
      </c>
      <c r="P200" s="477">
        <f>P69+P90+P108+P119+P129+P136+P140+P146+P147</f>
        <v>55285</v>
      </c>
      <c r="Q200" s="477">
        <f t="shared" ref="Q200:V200" si="39">Q69+Q90+Q108+Q119+Q129+Q136+Q140+Q146+Q147</f>
        <v>39061</v>
      </c>
      <c r="R200" s="477">
        <f t="shared" si="39"/>
        <v>55389</v>
      </c>
      <c r="S200" s="477">
        <f t="shared" si="39"/>
        <v>55900</v>
      </c>
      <c r="T200" s="477">
        <f t="shared" si="39"/>
        <v>54973</v>
      </c>
      <c r="U200" s="477">
        <f t="shared" si="39"/>
        <v>54318</v>
      </c>
      <c r="V200" s="477">
        <f t="shared" si="39"/>
        <v>51149</v>
      </c>
      <c r="Y200" s="477">
        <f t="shared" ref="Y200" si="40">Y69+Y90+Y108+Y119+Y129+Y136+Y140+Y146+Y147</f>
        <v>38842</v>
      </c>
      <c r="Z200" s="504">
        <f t="shared" si="2"/>
        <v>0.25362725764956318</v>
      </c>
    </row>
    <row r="201" spans="14:26" ht="15.75" customHeight="1">
      <c r="N201" s="478">
        <v>38</v>
      </c>
      <c r="O201" s="485" t="s">
        <v>208</v>
      </c>
      <c r="P201" s="486"/>
      <c r="Q201" s="486"/>
      <c r="R201" s="486"/>
      <c r="S201" s="486"/>
      <c r="T201" s="486"/>
      <c r="U201" s="486"/>
      <c r="V201" s="486"/>
      <c r="Y201" s="486"/>
      <c r="Z201" s="505">
        <f t="shared" si="2"/>
        <v>0</v>
      </c>
    </row>
    <row r="202" spans="14:26" ht="15.75" customHeight="1">
      <c r="N202" s="478">
        <v>39</v>
      </c>
      <c r="O202" s="487" t="s">
        <v>209</v>
      </c>
      <c r="P202" s="488">
        <f>P141+P148+P149</f>
        <v>18053</v>
      </c>
      <c r="Q202" s="488">
        <f t="shared" ref="Q202:V202" si="41">Q141+Q148+Q149</f>
        <v>8559</v>
      </c>
      <c r="R202" s="488">
        <f t="shared" si="41"/>
        <v>17572</v>
      </c>
      <c r="S202" s="488">
        <f t="shared" si="41"/>
        <v>18751</v>
      </c>
      <c r="T202" s="488">
        <f t="shared" si="41"/>
        <v>18336</v>
      </c>
      <c r="U202" s="488">
        <f t="shared" si="41"/>
        <v>17065</v>
      </c>
      <c r="V202" s="488">
        <f t="shared" si="41"/>
        <v>16830</v>
      </c>
      <c r="W202" s="488">
        <f t="shared" ref="W202" si="42">W141+W148+W149</f>
        <v>21045</v>
      </c>
      <c r="Y202" s="488">
        <f t="shared" ref="Y202" si="43">Y141+Y148+Y149</f>
        <v>0</v>
      </c>
      <c r="Z202" s="505">
        <f t="shared" si="2"/>
        <v>0</v>
      </c>
    </row>
    <row r="203" spans="14:26" ht="15.75" customHeight="1">
      <c r="N203" s="281"/>
      <c r="O203" s="480" t="s">
        <v>2044</v>
      </c>
      <c r="P203" s="481">
        <f>SUM(P164:P202)</f>
        <v>277926</v>
      </c>
      <c r="Q203" s="481">
        <f t="shared" ref="Q203:W203" si="44">SUM(Q164:Q202)</f>
        <v>346539</v>
      </c>
      <c r="R203" s="481">
        <f t="shared" si="44"/>
        <v>292242</v>
      </c>
      <c r="S203" s="481">
        <f t="shared" si="44"/>
        <v>279546</v>
      </c>
      <c r="T203" s="481">
        <f t="shared" si="44"/>
        <v>268994</v>
      </c>
      <c r="U203" s="481">
        <f t="shared" si="44"/>
        <v>262527</v>
      </c>
      <c r="V203" s="481">
        <f t="shared" si="44"/>
        <v>263894</v>
      </c>
      <c r="W203" s="266">
        <f t="shared" si="44"/>
        <v>44754</v>
      </c>
      <c r="Y203" s="481">
        <f t="shared" ref="Y203" si="45">SUM(Y164:Y202)</f>
        <v>153146</v>
      </c>
      <c r="Z203" s="506">
        <f t="shared" si="2"/>
        <v>1</v>
      </c>
    </row>
    <row r="204" spans="14:26">
      <c r="P204" s="484">
        <f>P203-P29</f>
        <v>0</v>
      </c>
      <c r="Q204" s="484">
        <f t="shared" ref="Q204:V204" si="46">Q203-Q29</f>
        <v>336539</v>
      </c>
      <c r="R204" s="484">
        <f t="shared" si="46"/>
        <v>1</v>
      </c>
      <c r="S204" s="484">
        <f t="shared" si="46"/>
        <v>0</v>
      </c>
      <c r="T204" s="484">
        <f t="shared" si="46"/>
        <v>2</v>
      </c>
      <c r="U204" s="484">
        <f t="shared" si="46"/>
        <v>0</v>
      </c>
      <c r="V204" s="493">
        <f t="shared" si="46"/>
        <v>-5</v>
      </c>
    </row>
    <row r="205" spans="14:26" ht="15.75" customHeight="1">
      <c r="O205" s="266" t="s">
        <v>2052</v>
      </c>
      <c r="P205" s="507">
        <f>P130</f>
        <v>907</v>
      </c>
      <c r="Q205" s="507">
        <f t="shared" ref="Q205:V205" si="47">Q130</f>
        <v>317</v>
      </c>
      <c r="R205" s="507">
        <f t="shared" si="47"/>
        <v>1117</v>
      </c>
      <c r="S205" s="507">
        <f t="shared" si="47"/>
        <v>834</v>
      </c>
      <c r="T205" s="507">
        <f t="shared" si="47"/>
        <v>877</v>
      </c>
      <c r="U205" s="507">
        <f t="shared" si="47"/>
        <v>719</v>
      </c>
      <c r="V205" s="507">
        <f t="shared" si="47"/>
        <v>859</v>
      </c>
    </row>
    <row r="206" spans="14:26" ht="15.75" customHeight="1">
      <c r="O206" s="266" t="s">
        <v>2053</v>
      </c>
      <c r="P206" s="484">
        <f>P200-P205</f>
        <v>54378</v>
      </c>
      <c r="Q206" s="484">
        <f t="shared" ref="Q206:V206" si="48">Q200-Q205</f>
        <v>38744</v>
      </c>
      <c r="R206" s="484">
        <f t="shared" si="48"/>
        <v>54272</v>
      </c>
      <c r="S206" s="484">
        <f t="shared" si="48"/>
        <v>55066</v>
      </c>
      <c r="T206" s="484">
        <f t="shared" si="48"/>
        <v>54096</v>
      </c>
      <c r="U206" s="484">
        <f t="shared" si="48"/>
        <v>53599</v>
      </c>
      <c r="V206" s="484">
        <f t="shared" si="48"/>
        <v>50290</v>
      </c>
    </row>
  </sheetData>
  <mergeCells count="1">
    <mergeCell ref="R9:U9"/>
  </mergeCells>
  <phoneticPr fontId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109EE-0205-48C7-8585-98E8C29E76DD}">
  <dimension ref="A1:IV57"/>
  <sheetViews>
    <sheetView workbookViewId="0">
      <selection activeCell="I12" sqref="I12"/>
    </sheetView>
  </sheetViews>
  <sheetFormatPr defaultRowHeight="13"/>
  <cols>
    <col min="1" max="1" width="4.25" style="223" customWidth="1"/>
    <col min="2" max="2" width="14" style="223" customWidth="1"/>
    <col min="3" max="4" width="10.58203125" style="223" customWidth="1"/>
    <col min="5" max="5" width="11.58203125" style="223" customWidth="1"/>
    <col min="6" max="6" width="10" style="223" customWidth="1"/>
    <col min="7" max="7" width="10.25" style="223" customWidth="1"/>
    <col min="8" max="8" width="10.83203125" style="223" customWidth="1"/>
    <col min="9" max="9" width="17.5" style="223" customWidth="1"/>
    <col min="10" max="10" width="9.58203125" style="223" customWidth="1"/>
    <col min="11" max="11" width="3.08203125" style="223" customWidth="1"/>
    <col min="12" max="12" width="20" style="223" customWidth="1"/>
    <col min="13" max="13" width="12.25" style="223" customWidth="1"/>
    <col min="14" max="17" width="7" style="223" customWidth="1"/>
    <col min="18" max="19" width="9.75" style="223" customWidth="1"/>
    <col min="20" max="256" width="9" style="223"/>
    <col min="257" max="257" width="4.25" style="223" customWidth="1"/>
    <col min="258" max="258" width="14" style="223" customWidth="1"/>
    <col min="259" max="260" width="10.58203125" style="223" customWidth="1"/>
    <col min="261" max="261" width="11.58203125" style="223" customWidth="1"/>
    <col min="262" max="262" width="10" style="223" customWidth="1"/>
    <col min="263" max="263" width="10.25" style="223" customWidth="1"/>
    <col min="264" max="264" width="10.83203125" style="223" customWidth="1"/>
    <col min="265" max="265" width="17.5" style="223" customWidth="1"/>
    <col min="266" max="266" width="9.58203125" style="223" customWidth="1"/>
    <col min="267" max="267" width="4.58203125" style="223" customWidth="1"/>
    <col min="268" max="268" width="20" style="223" customWidth="1"/>
    <col min="269" max="269" width="13.5" style="223" customWidth="1"/>
    <col min="270" max="273" width="7" style="223" customWidth="1"/>
    <col min="274" max="275" width="9.75" style="223" customWidth="1"/>
    <col min="276" max="512" width="9" style="223"/>
    <col min="513" max="513" width="4.25" style="223" customWidth="1"/>
    <col min="514" max="514" width="14" style="223" customWidth="1"/>
    <col min="515" max="516" width="10.58203125" style="223" customWidth="1"/>
    <col min="517" max="517" width="11.58203125" style="223" customWidth="1"/>
    <col min="518" max="518" width="10" style="223" customWidth="1"/>
    <col min="519" max="519" width="10.25" style="223" customWidth="1"/>
    <col min="520" max="520" width="10.83203125" style="223" customWidth="1"/>
    <col min="521" max="521" width="17.5" style="223" customWidth="1"/>
    <col min="522" max="522" width="9.58203125" style="223" customWidth="1"/>
    <col min="523" max="523" width="4.58203125" style="223" customWidth="1"/>
    <col min="524" max="524" width="20" style="223" customWidth="1"/>
    <col min="525" max="525" width="13.5" style="223" customWidth="1"/>
    <col min="526" max="529" width="7" style="223" customWidth="1"/>
    <col min="530" max="531" width="9.75" style="223" customWidth="1"/>
    <col min="532" max="768" width="9" style="223"/>
    <col min="769" max="769" width="4.25" style="223" customWidth="1"/>
    <col min="770" max="770" width="14" style="223" customWidth="1"/>
    <col min="771" max="772" width="10.58203125" style="223" customWidth="1"/>
    <col min="773" max="773" width="11.58203125" style="223" customWidth="1"/>
    <col min="774" max="774" width="10" style="223" customWidth="1"/>
    <col min="775" max="775" width="10.25" style="223" customWidth="1"/>
    <col min="776" max="776" width="10.83203125" style="223" customWidth="1"/>
    <col min="777" max="777" width="17.5" style="223" customWidth="1"/>
    <col min="778" max="778" width="9.58203125" style="223" customWidth="1"/>
    <col min="779" max="779" width="4.58203125" style="223" customWidth="1"/>
    <col min="780" max="780" width="20" style="223" customWidth="1"/>
    <col min="781" max="781" width="13.5" style="223" customWidth="1"/>
    <col min="782" max="785" width="7" style="223" customWidth="1"/>
    <col min="786" max="787" width="9.75" style="223" customWidth="1"/>
    <col min="788" max="1024" width="9" style="223"/>
    <col min="1025" max="1025" width="4.25" style="223" customWidth="1"/>
    <col min="1026" max="1026" width="14" style="223" customWidth="1"/>
    <col min="1027" max="1028" width="10.58203125" style="223" customWidth="1"/>
    <col min="1029" max="1029" width="11.58203125" style="223" customWidth="1"/>
    <col min="1030" max="1030" width="10" style="223" customWidth="1"/>
    <col min="1031" max="1031" width="10.25" style="223" customWidth="1"/>
    <col min="1032" max="1032" width="10.83203125" style="223" customWidth="1"/>
    <col min="1033" max="1033" width="17.5" style="223" customWidth="1"/>
    <col min="1034" max="1034" width="9.58203125" style="223" customWidth="1"/>
    <col min="1035" max="1035" width="4.58203125" style="223" customWidth="1"/>
    <col min="1036" max="1036" width="20" style="223" customWidth="1"/>
    <col min="1037" max="1037" width="13.5" style="223" customWidth="1"/>
    <col min="1038" max="1041" width="7" style="223" customWidth="1"/>
    <col min="1042" max="1043" width="9.75" style="223" customWidth="1"/>
    <col min="1044" max="1280" width="9" style="223"/>
    <col min="1281" max="1281" width="4.25" style="223" customWidth="1"/>
    <col min="1282" max="1282" width="14" style="223" customWidth="1"/>
    <col min="1283" max="1284" width="10.58203125" style="223" customWidth="1"/>
    <col min="1285" max="1285" width="11.58203125" style="223" customWidth="1"/>
    <col min="1286" max="1286" width="10" style="223" customWidth="1"/>
    <col min="1287" max="1287" width="10.25" style="223" customWidth="1"/>
    <col min="1288" max="1288" width="10.83203125" style="223" customWidth="1"/>
    <col min="1289" max="1289" width="17.5" style="223" customWidth="1"/>
    <col min="1290" max="1290" width="9.58203125" style="223" customWidth="1"/>
    <col min="1291" max="1291" width="4.58203125" style="223" customWidth="1"/>
    <col min="1292" max="1292" width="20" style="223" customWidth="1"/>
    <col min="1293" max="1293" width="13.5" style="223" customWidth="1"/>
    <col min="1294" max="1297" width="7" style="223" customWidth="1"/>
    <col min="1298" max="1299" width="9.75" style="223" customWidth="1"/>
    <col min="1300" max="1536" width="9" style="223"/>
    <col min="1537" max="1537" width="4.25" style="223" customWidth="1"/>
    <col min="1538" max="1538" width="14" style="223" customWidth="1"/>
    <col min="1539" max="1540" width="10.58203125" style="223" customWidth="1"/>
    <col min="1541" max="1541" width="11.58203125" style="223" customWidth="1"/>
    <col min="1542" max="1542" width="10" style="223" customWidth="1"/>
    <col min="1543" max="1543" width="10.25" style="223" customWidth="1"/>
    <col min="1544" max="1544" width="10.83203125" style="223" customWidth="1"/>
    <col min="1545" max="1545" width="17.5" style="223" customWidth="1"/>
    <col min="1546" max="1546" width="9.58203125" style="223" customWidth="1"/>
    <col min="1547" max="1547" width="4.58203125" style="223" customWidth="1"/>
    <col min="1548" max="1548" width="20" style="223" customWidth="1"/>
    <col min="1549" max="1549" width="13.5" style="223" customWidth="1"/>
    <col min="1550" max="1553" width="7" style="223" customWidth="1"/>
    <col min="1554" max="1555" width="9.75" style="223" customWidth="1"/>
    <col min="1556" max="1792" width="9" style="223"/>
    <col min="1793" max="1793" width="4.25" style="223" customWidth="1"/>
    <col min="1794" max="1794" width="14" style="223" customWidth="1"/>
    <col min="1795" max="1796" width="10.58203125" style="223" customWidth="1"/>
    <col min="1797" max="1797" width="11.58203125" style="223" customWidth="1"/>
    <col min="1798" max="1798" width="10" style="223" customWidth="1"/>
    <col min="1799" max="1799" width="10.25" style="223" customWidth="1"/>
    <col min="1800" max="1800" width="10.83203125" style="223" customWidth="1"/>
    <col min="1801" max="1801" width="17.5" style="223" customWidth="1"/>
    <col min="1802" max="1802" width="9.58203125" style="223" customWidth="1"/>
    <col min="1803" max="1803" width="4.58203125" style="223" customWidth="1"/>
    <col min="1804" max="1804" width="20" style="223" customWidth="1"/>
    <col min="1805" max="1805" width="13.5" style="223" customWidth="1"/>
    <col min="1806" max="1809" width="7" style="223" customWidth="1"/>
    <col min="1810" max="1811" width="9.75" style="223" customWidth="1"/>
    <col min="1812" max="2048" width="9" style="223"/>
    <col min="2049" max="2049" width="4.25" style="223" customWidth="1"/>
    <col min="2050" max="2050" width="14" style="223" customWidth="1"/>
    <col min="2051" max="2052" width="10.58203125" style="223" customWidth="1"/>
    <col min="2053" max="2053" width="11.58203125" style="223" customWidth="1"/>
    <col min="2054" max="2054" width="10" style="223" customWidth="1"/>
    <col min="2055" max="2055" width="10.25" style="223" customWidth="1"/>
    <col min="2056" max="2056" width="10.83203125" style="223" customWidth="1"/>
    <col min="2057" max="2057" width="17.5" style="223" customWidth="1"/>
    <col min="2058" max="2058" width="9.58203125" style="223" customWidth="1"/>
    <col min="2059" max="2059" width="4.58203125" style="223" customWidth="1"/>
    <col min="2060" max="2060" width="20" style="223" customWidth="1"/>
    <col min="2061" max="2061" width="13.5" style="223" customWidth="1"/>
    <col min="2062" max="2065" width="7" style="223" customWidth="1"/>
    <col min="2066" max="2067" width="9.75" style="223" customWidth="1"/>
    <col min="2068" max="2304" width="9" style="223"/>
    <col min="2305" max="2305" width="4.25" style="223" customWidth="1"/>
    <col min="2306" max="2306" width="14" style="223" customWidth="1"/>
    <col min="2307" max="2308" width="10.58203125" style="223" customWidth="1"/>
    <col min="2309" max="2309" width="11.58203125" style="223" customWidth="1"/>
    <col min="2310" max="2310" width="10" style="223" customWidth="1"/>
    <col min="2311" max="2311" width="10.25" style="223" customWidth="1"/>
    <col min="2312" max="2312" width="10.83203125" style="223" customWidth="1"/>
    <col min="2313" max="2313" width="17.5" style="223" customWidth="1"/>
    <col min="2314" max="2314" width="9.58203125" style="223" customWidth="1"/>
    <col min="2315" max="2315" width="4.58203125" style="223" customWidth="1"/>
    <col min="2316" max="2316" width="20" style="223" customWidth="1"/>
    <col min="2317" max="2317" width="13.5" style="223" customWidth="1"/>
    <col min="2318" max="2321" width="7" style="223" customWidth="1"/>
    <col min="2322" max="2323" width="9.75" style="223" customWidth="1"/>
    <col min="2324" max="2560" width="9" style="223"/>
    <col min="2561" max="2561" width="4.25" style="223" customWidth="1"/>
    <col min="2562" max="2562" width="14" style="223" customWidth="1"/>
    <col min="2563" max="2564" width="10.58203125" style="223" customWidth="1"/>
    <col min="2565" max="2565" width="11.58203125" style="223" customWidth="1"/>
    <col min="2566" max="2566" width="10" style="223" customWidth="1"/>
    <col min="2567" max="2567" width="10.25" style="223" customWidth="1"/>
    <col min="2568" max="2568" width="10.83203125" style="223" customWidth="1"/>
    <col min="2569" max="2569" width="17.5" style="223" customWidth="1"/>
    <col min="2570" max="2570" width="9.58203125" style="223" customWidth="1"/>
    <col min="2571" max="2571" width="4.58203125" style="223" customWidth="1"/>
    <col min="2572" max="2572" width="20" style="223" customWidth="1"/>
    <col min="2573" max="2573" width="13.5" style="223" customWidth="1"/>
    <col min="2574" max="2577" width="7" style="223" customWidth="1"/>
    <col min="2578" max="2579" width="9.75" style="223" customWidth="1"/>
    <col min="2580" max="2816" width="9" style="223"/>
    <col min="2817" max="2817" width="4.25" style="223" customWidth="1"/>
    <col min="2818" max="2818" width="14" style="223" customWidth="1"/>
    <col min="2819" max="2820" width="10.58203125" style="223" customWidth="1"/>
    <col min="2821" max="2821" width="11.58203125" style="223" customWidth="1"/>
    <col min="2822" max="2822" width="10" style="223" customWidth="1"/>
    <col min="2823" max="2823" width="10.25" style="223" customWidth="1"/>
    <col min="2824" max="2824" width="10.83203125" style="223" customWidth="1"/>
    <col min="2825" max="2825" width="17.5" style="223" customWidth="1"/>
    <col min="2826" max="2826" width="9.58203125" style="223" customWidth="1"/>
    <col min="2827" max="2827" width="4.58203125" style="223" customWidth="1"/>
    <col min="2828" max="2828" width="20" style="223" customWidth="1"/>
    <col min="2829" max="2829" width="13.5" style="223" customWidth="1"/>
    <col min="2830" max="2833" width="7" style="223" customWidth="1"/>
    <col min="2834" max="2835" width="9.75" style="223" customWidth="1"/>
    <col min="2836" max="3072" width="9" style="223"/>
    <col min="3073" max="3073" width="4.25" style="223" customWidth="1"/>
    <col min="3074" max="3074" width="14" style="223" customWidth="1"/>
    <col min="3075" max="3076" width="10.58203125" style="223" customWidth="1"/>
    <col min="3077" max="3077" width="11.58203125" style="223" customWidth="1"/>
    <col min="3078" max="3078" width="10" style="223" customWidth="1"/>
    <col min="3079" max="3079" width="10.25" style="223" customWidth="1"/>
    <col min="3080" max="3080" width="10.83203125" style="223" customWidth="1"/>
    <col min="3081" max="3081" width="17.5" style="223" customWidth="1"/>
    <col min="3082" max="3082" width="9.58203125" style="223" customWidth="1"/>
    <col min="3083" max="3083" width="4.58203125" style="223" customWidth="1"/>
    <col min="3084" max="3084" width="20" style="223" customWidth="1"/>
    <col min="3085" max="3085" width="13.5" style="223" customWidth="1"/>
    <col min="3086" max="3089" width="7" style="223" customWidth="1"/>
    <col min="3090" max="3091" width="9.75" style="223" customWidth="1"/>
    <col min="3092" max="3328" width="9" style="223"/>
    <col min="3329" max="3329" width="4.25" style="223" customWidth="1"/>
    <col min="3330" max="3330" width="14" style="223" customWidth="1"/>
    <col min="3331" max="3332" width="10.58203125" style="223" customWidth="1"/>
    <col min="3333" max="3333" width="11.58203125" style="223" customWidth="1"/>
    <col min="3334" max="3334" width="10" style="223" customWidth="1"/>
    <col min="3335" max="3335" width="10.25" style="223" customWidth="1"/>
    <col min="3336" max="3336" width="10.83203125" style="223" customWidth="1"/>
    <col min="3337" max="3337" width="17.5" style="223" customWidth="1"/>
    <col min="3338" max="3338" width="9.58203125" style="223" customWidth="1"/>
    <col min="3339" max="3339" width="4.58203125" style="223" customWidth="1"/>
    <col min="3340" max="3340" width="20" style="223" customWidth="1"/>
    <col min="3341" max="3341" width="13.5" style="223" customWidth="1"/>
    <col min="3342" max="3345" width="7" style="223" customWidth="1"/>
    <col min="3346" max="3347" width="9.75" style="223" customWidth="1"/>
    <col min="3348" max="3584" width="9" style="223"/>
    <col min="3585" max="3585" width="4.25" style="223" customWidth="1"/>
    <col min="3586" max="3586" width="14" style="223" customWidth="1"/>
    <col min="3587" max="3588" width="10.58203125" style="223" customWidth="1"/>
    <col min="3589" max="3589" width="11.58203125" style="223" customWidth="1"/>
    <col min="3590" max="3590" width="10" style="223" customWidth="1"/>
    <col min="3591" max="3591" width="10.25" style="223" customWidth="1"/>
    <col min="3592" max="3592" width="10.83203125" style="223" customWidth="1"/>
    <col min="3593" max="3593" width="17.5" style="223" customWidth="1"/>
    <col min="3594" max="3594" width="9.58203125" style="223" customWidth="1"/>
    <col min="3595" max="3595" width="4.58203125" style="223" customWidth="1"/>
    <col min="3596" max="3596" width="20" style="223" customWidth="1"/>
    <col min="3597" max="3597" width="13.5" style="223" customWidth="1"/>
    <col min="3598" max="3601" width="7" style="223" customWidth="1"/>
    <col min="3602" max="3603" width="9.75" style="223" customWidth="1"/>
    <col min="3604" max="3840" width="9" style="223"/>
    <col min="3841" max="3841" width="4.25" style="223" customWidth="1"/>
    <col min="3842" max="3842" width="14" style="223" customWidth="1"/>
    <col min="3843" max="3844" width="10.58203125" style="223" customWidth="1"/>
    <col min="3845" max="3845" width="11.58203125" style="223" customWidth="1"/>
    <col min="3846" max="3846" width="10" style="223" customWidth="1"/>
    <col min="3847" max="3847" width="10.25" style="223" customWidth="1"/>
    <col min="3848" max="3848" width="10.83203125" style="223" customWidth="1"/>
    <col min="3849" max="3849" width="17.5" style="223" customWidth="1"/>
    <col min="3850" max="3850" width="9.58203125" style="223" customWidth="1"/>
    <col min="3851" max="3851" width="4.58203125" style="223" customWidth="1"/>
    <col min="3852" max="3852" width="20" style="223" customWidth="1"/>
    <col min="3853" max="3853" width="13.5" style="223" customWidth="1"/>
    <col min="3854" max="3857" width="7" style="223" customWidth="1"/>
    <col min="3858" max="3859" width="9.75" style="223" customWidth="1"/>
    <col min="3860" max="4096" width="9" style="223"/>
    <col min="4097" max="4097" width="4.25" style="223" customWidth="1"/>
    <col min="4098" max="4098" width="14" style="223" customWidth="1"/>
    <col min="4099" max="4100" width="10.58203125" style="223" customWidth="1"/>
    <col min="4101" max="4101" width="11.58203125" style="223" customWidth="1"/>
    <col min="4102" max="4102" width="10" style="223" customWidth="1"/>
    <col min="4103" max="4103" width="10.25" style="223" customWidth="1"/>
    <col min="4104" max="4104" width="10.83203125" style="223" customWidth="1"/>
    <col min="4105" max="4105" width="17.5" style="223" customWidth="1"/>
    <col min="4106" max="4106" width="9.58203125" style="223" customWidth="1"/>
    <col min="4107" max="4107" width="4.58203125" style="223" customWidth="1"/>
    <col min="4108" max="4108" width="20" style="223" customWidth="1"/>
    <col min="4109" max="4109" width="13.5" style="223" customWidth="1"/>
    <col min="4110" max="4113" width="7" style="223" customWidth="1"/>
    <col min="4114" max="4115" width="9.75" style="223" customWidth="1"/>
    <col min="4116" max="4352" width="9" style="223"/>
    <col min="4353" max="4353" width="4.25" style="223" customWidth="1"/>
    <col min="4354" max="4354" width="14" style="223" customWidth="1"/>
    <col min="4355" max="4356" width="10.58203125" style="223" customWidth="1"/>
    <col min="4357" max="4357" width="11.58203125" style="223" customWidth="1"/>
    <col min="4358" max="4358" width="10" style="223" customWidth="1"/>
    <col min="4359" max="4359" width="10.25" style="223" customWidth="1"/>
    <col min="4360" max="4360" width="10.83203125" style="223" customWidth="1"/>
    <col min="4361" max="4361" width="17.5" style="223" customWidth="1"/>
    <col min="4362" max="4362" width="9.58203125" style="223" customWidth="1"/>
    <col min="4363" max="4363" width="4.58203125" style="223" customWidth="1"/>
    <col min="4364" max="4364" width="20" style="223" customWidth="1"/>
    <col min="4365" max="4365" width="13.5" style="223" customWidth="1"/>
    <col min="4366" max="4369" width="7" style="223" customWidth="1"/>
    <col min="4370" max="4371" width="9.75" style="223" customWidth="1"/>
    <col min="4372" max="4608" width="9" style="223"/>
    <col min="4609" max="4609" width="4.25" style="223" customWidth="1"/>
    <col min="4610" max="4610" width="14" style="223" customWidth="1"/>
    <col min="4611" max="4612" width="10.58203125" style="223" customWidth="1"/>
    <col min="4613" max="4613" width="11.58203125" style="223" customWidth="1"/>
    <col min="4614" max="4614" width="10" style="223" customWidth="1"/>
    <col min="4615" max="4615" width="10.25" style="223" customWidth="1"/>
    <col min="4616" max="4616" width="10.83203125" style="223" customWidth="1"/>
    <col min="4617" max="4617" width="17.5" style="223" customWidth="1"/>
    <col min="4618" max="4618" width="9.58203125" style="223" customWidth="1"/>
    <col min="4619" max="4619" width="4.58203125" style="223" customWidth="1"/>
    <col min="4620" max="4620" width="20" style="223" customWidth="1"/>
    <col min="4621" max="4621" width="13.5" style="223" customWidth="1"/>
    <col min="4622" max="4625" width="7" style="223" customWidth="1"/>
    <col min="4626" max="4627" width="9.75" style="223" customWidth="1"/>
    <col min="4628" max="4864" width="9" style="223"/>
    <col min="4865" max="4865" width="4.25" style="223" customWidth="1"/>
    <col min="4866" max="4866" width="14" style="223" customWidth="1"/>
    <col min="4867" max="4868" width="10.58203125" style="223" customWidth="1"/>
    <col min="4869" max="4869" width="11.58203125" style="223" customWidth="1"/>
    <col min="4870" max="4870" width="10" style="223" customWidth="1"/>
    <col min="4871" max="4871" width="10.25" style="223" customWidth="1"/>
    <col min="4872" max="4872" width="10.83203125" style="223" customWidth="1"/>
    <col min="4873" max="4873" width="17.5" style="223" customWidth="1"/>
    <col min="4874" max="4874" width="9.58203125" style="223" customWidth="1"/>
    <col min="4875" max="4875" width="4.58203125" style="223" customWidth="1"/>
    <col min="4876" max="4876" width="20" style="223" customWidth="1"/>
    <col min="4877" max="4877" width="13.5" style="223" customWidth="1"/>
    <col min="4878" max="4881" width="7" style="223" customWidth="1"/>
    <col min="4882" max="4883" width="9.75" style="223" customWidth="1"/>
    <col min="4884" max="5120" width="9" style="223"/>
    <col min="5121" max="5121" width="4.25" style="223" customWidth="1"/>
    <col min="5122" max="5122" width="14" style="223" customWidth="1"/>
    <col min="5123" max="5124" width="10.58203125" style="223" customWidth="1"/>
    <col min="5125" max="5125" width="11.58203125" style="223" customWidth="1"/>
    <col min="5126" max="5126" width="10" style="223" customWidth="1"/>
    <col min="5127" max="5127" width="10.25" style="223" customWidth="1"/>
    <col min="5128" max="5128" width="10.83203125" style="223" customWidth="1"/>
    <col min="5129" max="5129" width="17.5" style="223" customWidth="1"/>
    <col min="5130" max="5130" width="9.58203125" style="223" customWidth="1"/>
    <col min="5131" max="5131" width="4.58203125" style="223" customWidth="1"/>
    <col min="5132" max="5132" width="20" style="223" customWidth="1"/>
    <col min="5133" max="5133" width="13.5" style="223" customWidth="1"/>
    <col min="5134" max="5137" width="7" style="223" customWidth="1"/>
    <col min="5138" max="5139" width="9.75" style="223" customWidth="1"/>
    <col min="5140" max="5376" width="9" style="223"/>
    <col min="5377" max="5377" width="4.25" style="223" customWidth="1"/>
    <col min="5378" max="5378" width="14" style="223" customWidth="1"/>
    <col min="5379" max="5380" width="10.58203125" style="223" customWidth="1"/>
    <col min="5381" max="5381" width="11.58203125" style="223" customWidth="1"/>
    <col min="5382" max="5382" width="10" style="223" customWidth="1"/>
    <col min="5383" max="5383" width="10.25" style="223" customWidth="1"/>
    <col min="5384" max="5384" width="10.83203125" style="223" customWidth="1"/>
    <col min="5385" max="5385" width="17.5" style="223" customWidth="1"/>
    <col min="5386" max="5386" width="9.58203125" style="223" customWidth="1"/>
    <col min="5387" max="5387" width="4.58203125" style="223" customWidth="1"/>
    <col min="5388" max="5388" width="20" style="223" customWidth="1"/>
    <col min="5389" max="5389" width="13.5" style="223" customWidth="1"/>
    <col min="5390" max="5393" width="7" style="223" customWidth="1"/>
    <col min="5394" max="5395" width="9.75" style="223" customWidth="1"/>
    <col min="5396" max="5632" width="9" style="223"/>
    <col min="5633" max="5633" width="4.25" style="223" customWidth="1"/>
    <col min="5634" max="5634" width="14" style="223" customWidth="1"/>
    <col min="5635" max="5636" width="10.58203125" style="223" customWidth="1"/>
    <col min="5637" max="5637" width="11.58203125" style="223" customWidth="1"/>
    <col min="5638" max="5638" width="10" style="223" customWidth="1"/>
    <col min="5639" max="5639" width="10.25" style="223" customWidth="1"/>
    <col min="5640" max="5640" width="10.83203125" style="223" customWidth="1"/>
    <col min="5641" max="5641" width="17.5" style="223" customWidth="1"/>
    <col min="5642" max="5642" width="9.58203125" style="223" customWidth="1"/>
    <col min="5643" max="5643" width="4.58203125" style="223" customWidth="1"/>
    <col min="5644" max="5644" width="20" style="223" customWidth="1"/>
    <col min="5645" max="5645" width="13.5" style="223" customWidth="1"/>
    <col min="5646" max="5649" width="7" style="223" customWidth="1"/>
    <col min="5650" max="5651" width="9.75" style="223" customWidth="1"/>
    <col min="5652" max="5888" width="9" style="223"/>
    <col min="5889" max="5889" width="4.25" style="223" customWidth="1"/>
    <col min="5890" max="5890" width="14" style="223" customWidth="1"/>
    <col min="5891" max="5892" width="10.58203125" style="223" customWidth="1"/>
    <col min="5893" max="5893" width="11.58203125" style="223" customWidth="1"/>
    <col min="5894" max="5894" width="10" style="223" customWidth="1"/>
    <col min="5895" max="5895" width="10.25" style="223" customWidth="1"/>
    <col min="5896" max="5896" width="10.83203125" style="223" customWidth="1"/>
    <col min="5897" max="5897" width="17.5" style="223" customWidth="1"/>
    <col min="5898" max="5898" width="9.58203125" style="223" customWidth="1"/>
    <col min="5899" max="5899" width="4.58203125" style="223" customWidth="1"/>
    <col min="5900" max="5900" width="20" style="223" customWidth="1"/>
    <col min="5901" max="5901" width="13.5" style="223" customWidth="1"/>
    <col min="5902" max="5905" width="7" style="223" customWidth="1"/>
    <col min="5906" max="5907" width="9.75" style="223" customWidth="1"/>
    <col min="5908" max="6144" width="9" style="223"/>
    <col min="6145" max="6145" width="4.25" style="223" customWidth="1"/>
    <col min="6146" max="6146" width="14" style="223" customWidth="1"/>
    <col min="6147" max="6148" width="10.58203125" style="223" customWidth="1"/>
    <col min="6149" max="6149" width="11.58203125" style="223" customWidth="1"/>
    <col min="6150" max="6150" width="10" style="223" customWidth="1"/>
    <col min="6151" max="6151" width="10.25" style="223" customWidth="1"/>
    <col min="6152" max="6152" width="10.83203125" style="223" customWidth="1"/>
    <col min="6153" max="6153" width="17.5" style="223" customWidth="1"/>
    <col min="6154" max="6154" width="9.58203125" style="223" customWidth="1"/>
    <col min="6155" max="6155" width="4.58203125" style="223" customWidth="1"/>
    <col min="6156" max="6156" width="20" style="223" customWidth="1"/>
    <col min="6157" max="6157" width="13.5" style="223" customWidth="1"/>
    <col min="6158" max="6161" width="7" style="223" customWidth="1"/>
    <col min="6162" max="6163" width="9.75" style="223" customWidth="1"/>
    <col min="6164" max="6400" width="9" style="223"/>
    <col min="6401" max="6401" width="4.25" style="223" customWidth="1"/>
    <col min="6402" max="6402" width="14" style="223" customWidth="1"/>
    <col min="6403" max="6404" width="10.58203125" style="223" customWidth="1"/>
    <col min="6405" max="6405" width="11.58203125" style="223" customWidth="1"/>
    <col min="6406" max="6406" width="10" style="223" customWidth="1"/>
    <col min="6407" max="6407" width="10.25" style="223" customWidth="1"/>
    <col min="6408" max="6408" width="10.83203125" style="223" customWidth="1"/>
    <col min="6409" max="6409" width="17.5" style="223" customWidth="1"/>
    <col min="6410" max="6410" width="9.58203125" style="223" customWidth="1"/>
    <col min="6411" max="6411" width="4.58203125" style="223" customWidth="1"/>
    <col min="6412" max="6412" width="20" style="223" customWidth="1"/>
    <col min="6413" max="6413" width="13.5" style="223" customWidth="1"/>
    <col min="6414" max="6417" width="7" style="223" customWidth="1"/>
    <col min="6418" max="6419" width="9.75" style="223" customWidth="1"/>
    <col min="6420" max="6656" width="9" style="223"/>
    <col min="6657" max="6657" width="4.25" style="223" customWidth="1"/>
    <col min="6658" max="6658" width="14" style="223" customWidth="1"/>
    <col min="6659" max="6660" width="10.58203125" style="223" customWidth="1"/>
    <col min="6661" max="6661" width="11.58203125" style="223" customWidth="1"/>
    <col min="6662" max="6662" width="10" style="223" customWidth="1"/>
    <col min="6663" max="6663" width="10.25" style="223" customWidth="1"/>
    <col min="6664" max="6664" width="10.83203125" style="223" customWidth="1"/>
    <col min="6665" max="6665" width="17.5" style="223" customWidth="1"/>
    <col min="6666" max="6666" width="9.58203125" style="223" customWidth="1"/>
    <col min="6667" max="6667" width="4.58203125" style="223" customWidth="1"/>
    <col min="6668" max="6668" width="20" style="223" customWidth="1"/>
    <col min="6669" max="6669" width="13.5" style="223" customWidth="1"/>
    <col min="6670" max="6673" width="7" style="223" customWidth="1"/>
    <col min="6674" max="6675" width="9.75" style="223" customWidth="1"/>
    <col min="6676" max="6912" width="9" style="223"/>
    <col min="6913" max="6913" width="4.25" style="223" customWidth="1"/>
    <col min="6914" max="6914" width="14" style="223" customWidth="1"/>
    <col min="6915" max="6916" width="10.58203125" style="223" customWidth="1"/>
    <col min="6917" max="6917" width="11.58203125" style="223" customWidth="1"/>
    <col min="6918" max="6918" width="10" style="223" customWidth="1"/>
    <col min="6919" max="6919" width="10.25" style="223" customWidth="1"/>
    <col min="6920" max="6920" width="10.83203125" style="223" customWidth="1"/>
    <col min="6921" max="6921" width="17.5" style="223" customWidth="1"/>
    <col min="6922" max="6922" width="9.58203125" style="223" customWidth="1"/>
    <col min="6923" max="6923" width="4.58203125" style="223" customWidth="1"/>
    <col min="6924" max="6924" width="20" style="223" customWidth="1"/>
    <col min="6925" max="6925" width="13.5" style="223" customWidth="1"/>
    <col min="6926" max="6929" width="7" style="223" customWidth="1"/>
    <col min="6930" max="6931" width="9.75" style="223" customWidth="1"/>
    <col min="6932" max="7168" width="9" style="223"/>
    <col min="7169" max="7169" width="4.25" style="223" customWidth="1"/>
    <col min="7170" max="7170" width="14" style="223" customWidth="1"/>
    <col min="7171" max="7172" width="10.58203125" style="223" customWidth="1"/>
    <col min="7173" max="7173" width="11.58203125" style="223" customWidth="1"/>
    <col min="7174" max="7174" width="10" style="223" customWidth="1"/>
    <col min="7175" max="7175" width="10.25" style="223" customWidth="1"/>
    <col min="7176" max="7176" width="10.83203125" style="223" customWidth="1"/>
    <col min="7177" max="7177" width="17.5" style="223" customWidth="1"/>
    <col min="7178" max="7178" width="9.58203125" style="223" customWidth="1"/>
    <col min="7179" max="7179" width="4.58203125" style="223" customWidth="1"/>
    <col min="7180" max="7180" width="20" style="223" customWidth="1"/>
    <col min="7181" max="7181" width="13.5" style="223" customWidth="1"/>
    <col min="7182" max="7185" width="7" style="223" customWidth="1"/>
    <col min="7186" max="7187" width="9.75" style="223" customWidth="1"/>
    <col min="7188" max="7424" width="9" style="223"/>
    <col min="7425" max="7425" width="4.25" style="223" customWidth="1"/>
    <col min="7426" max="7426" width="14" style="223" customWidth="1"/>
    <col min="7427" max="7428" width="10.58203125" style="223" customWidth="1"/>
    <col min="7429" max="7429" width="11.58203125" style="223" customWidth="1"/>
    <col min="7430" max="7430" width="10" style="223" customWidth="1"/>
    <col min="7431" max="7431" width="10.25" style="223" customWidth="1"/>
    <col min="7432" max="7432" width="10.83203125" style="223" customWidth="1"/>
    <col min="7433" max="7433" width="17.5" style="223" customWidth="1"/>
    <col min="7434" max="7434" width="9.58203125" style="223" customWidth="1"/>
    <col min="7435" max="7435" width="4.58203125" style="223" customWidth="1"/>
    <col min="7436" max="7436" width="20" style="223" customWidth="1"/>
    <col min="7437" max="7437" width="13.5" style="223" customWidth="1"/>
    <col min="7438" max="7441" width="7" style="223" customWidth="1"/>
    <col min="7442" max="7443" width="9.75" style="223" customWidth="1"/>
    <col min="7444" max="7680" width="9" style="223"/>
    <col min="7681" max="7681" width="4.25" style="223" customWidth="1"/>
    <col min="7682" max="7682" width="14" style="223" customWidth="1"/>
    <col min="7683" max="7684" width="10.58203125" style="223" customWidth="1"/>
    <col min="7685" max="7685" width="11.58203125" style="223" customWidth="1"/>
    <col min="7686" max="7686" width="10" style="223" customWidth="1"/>
    <col min="7687" max="7687" width="10.25" style="223" customWidth="1"/>
    <col min="7688" max="7688" width="10.83203125" style="223" customWidth="1"/>
    <col min="7689" max="7689" width="17.5" style="223" customWidth="1"/>
    <col min="7690" max="7690" width="9.58203125" style="223" customWidth="1"/>
    <col min="7691" max="7691" width="4.58203125" style="223" customWidth="1"/>
    <col min="7692" max="7692" width="20" style="223" customWidth="1"/>
    <col min="7693" max="7693" width="13.5" style="223" customWidth="1"/>
    <col min="7694" max="7697" width="7" style="223" customWidth="1"/>
    <col min="7698" max="7699" width="9.75" style="223" customWidth="1"/>
    <col min="7700" max="7936" width="9" style="223"/>
    <col min="7937" max="7937" width="4.25" style="223" customWidth="1"/>
    <col min="7938" max="7938" width="14" style="223" customWidth="1"/>
    <col min="7939" max="7940" width="10.58203125" style="223" customWidth="1"/>
    <col min="7941" max="7941" width="11.58203125" style="223" customWidth="1"/>
    <col min="7942" max="7942" width="10" style="223" customWidth="1"/>
    <col min="7943" max="7943" width="10.25" style="223" customWidth="1"/>
    <col min="7944" max="7944" width="10.83203125" style="223" customWidth="1"/>
    <col min="7945" max="7945" width="17.5" style="223" customWidth="1"/>
    <col min="7946" max="7946" width="9.58203125" style="223" customWidth="1"/>
    <col min="7947" max="7947" width="4.58203125" style="223" customWidth="1"/>
    <col min="7948" max="7948" width="20" style="223" customWidth="1"/>
    <col min="7949" max="7949" width="13.5" style="223" customWidth="1"/>
    <col min="7950" max="7953" width="7" style="223" customWidth="1"/>
    <col min="7954" max="7955" width="9.75" style="223" customWidth="1"/>
    <col min="7956" max="8192" width="9" style="223"/>
    <col min="8193" max="8193" width="4.25" style="223" customWidth="1"/>
    <col min="8194" max="8194" width="14" style="223" customWidth="1"/>
    <col min="8195" max="8196" width="10.58203125" style="223" customWidth="1"/>
    <col min="8197" max="8197" width="11.58203125" style="223" customWidth="1"/>
    <col min="8198" max="8198" width="10" style="223" customWidth="1"/>
    <col min="8199" max="8199" width="10.25" style="223" customWidth="1"/>
    <col min="8200" max="8200" width="10.83203125" style="223" customWidth="1"/>
    <col min="8201" max="8201" width="17.5" style="223" customWidth="1"/>
    <col min="8202" max="8202" width="9.58203125" style="223" customWidth="1"/>
    <col min="8203" max="8203" width="4.58203125" style="223" customWidth="1"/>
    <col min="8204" max="8204" width="20" style="223" customWidth="1"/>
    <col min="8205" max="8205" width="13.5" style="223" customWidth="1"/>
    <col min="8206" max="8209" width="7" style="223" customWidth="1"/>
    <col min="8210" max="8211" width="9.75" style="223" customWidth="1"/>
    <col min="8212" max="8448" width="9" style="223"/>
    <col min="8449" max="8449" width="4.25" style="223" customWidth="1"/>
    <col min="8450" max="8450" width="14" style="223" customWidth="1"/>
    <col min="8451" max="8452" width="10.58203125" style="223" customWidth="1"/>
    <col min="8453" max="8453" width="11.58203125" style="223" customWidth="1"/>
    <col min="8454" max="8454" width="10" style="223" customWidth="1"/>
    <col min="8455" max="8455" width="10.25" style="223" customWidth="1"/>
    <col min="8456" max="8456" width="10.83203125" style="223" customWidth="1"/>
    <col min="8457" max="8457" width="17.5" style="223" customWidth="1"/>
    <col min="8458" max="8458" width="9.58203125" style="223" customWidth="1"/>
    <col min="8459" max="8459" width="4.58203125" style="223" customWidth="1"/>
    <col min="8460" max="8460" width="20" style="223" customWidth="1"/>
    <col min="8461" max="8461" width="13.5" style="223" customWidth="1"/>
    <col min="8462" max="8465" width="7" style="223" customWidth="1"/>
    <col min="8466" max="8467" width="9.75" style="223" customWidth="1"/>
    <col min="8468" max="8704" width="9" style="223"/>
    <col min="8705" max="8705" width="4.25" style="223" customWidth="1"/>
    <col min="8706" max="8706" width="14" style="223" customWidth="1"/>
    <col min="8707" max="8708" width="10.58203125" style="223" customWidth="1"/>
    <col min="8709" max="8709" width="11.58203125" style="223" customWidth="1"/>
    <col min="8710" max="8710" width="10" style="223" customWidth="1"/>
    <col min="8711" max="8711" width="10.25" style="223" customWidth="1"/>
    <col min="8712" max="8712" width="10.83203125" style="223" customWidth="1"/>
    <col min="8713" max="8713" width="17.5" style="223" customWidth="1"/>
    <col min="8714" max="8714" width="9.58203125" style="223" customWidth="1"/>
    <col min="8715" max="8715" width="4.58203125" style="223" customWidth="1"/>
    <col min="8716" max="8716" width="20" style="223" customWidth="1"/>
    <col min="8717" max="8717" width="13.5" style="223" customWidth="1"/>
    <col min="8718" max="8721" width="7" style="223" customWidth="1"/>
    <col min="8722" max="8723" width="9.75" style="223" customWidth="1"/>
    <col min="8724" max="8960" width="9" style="223"/>
    <col min="8961" max="8961" width="4.25" style="223" customWidth="1"/>
    <col min="8962" max="8962" width="14" style="223" customWidth="1"/>
    <col min="8963" max="8964" width="10.58203125" style="223" customWidth="1"/>
    <col min="8965" max="8965" width="11.58203125" style="223" customWidth="1"/>
    <col min="8966" max="8966" width="10" style="223" customWidth="1"/>
    <col min="8967" max="8967" width="10.25" style="223" customWidth="1"/>
    <col min="8968" max="8968" width="10.83203125" style="223" customWidth="1"/>
    <col min="8969" max="8969" width="17.5" style="223" customWidth="1"/>
    <col min="8970" max="8970" width="9.58203125" style="223" customWidth="1"/>
    <col min="8971" max="8971" width="4.58203125" style="223" customWidth="1"/>
    <col min="8972" max="8972" width="20" style="223" customWidth="1"/>
    <col min="8973" max="8973" width="13.5" style="223" customWidth="1"/>
    <col min="8974" max="8977" width="7" style="223" customWidth="1"/>
    <col min="8978" max="8979" width="9.75" style="223" customWidth="1"/>
    <col min="8980" max="9216" width="9" style="223"/>
    <col min="9217" max="9217" width="4.25" style="223" customWidth="1"/>
    <col min="9218" max="9218" width="14" style="223" customWidth="1"/>
    <col min="9219" max="9220" width="10.58203125" style="223" customWidth="1"/>
    <col min="9221" max="9221" width="11.58203125" style="223" customWidth="1"/>
    <col min="9222" max="9222" width="10" style="223" customWidth="1"/>
    <col min="9223" max="9223" width="10.25" style="223" customWidth="1"/>
    <col min="9224" max="9224" width="10.83203125" style="223" customWidth="1"/>
    <col min="9225" max="9225" width="17.5" style="223" customWidth="1"/>
    <col min="9226" max="9226" width="9.58203125" style="223" customWidth="1"/>
    <col min="9227" max="9227" width="4.58203125" style="223" customWidth="1"/>
    <col min="9228" max="9228" width="20" style="223" customWidth="1"/>
    <col min="9229" max="9229" width="13.5" style="223" customWidth="1"/>
    <col min="9230" max="9233" width="7" style="223" customWidth="1"/>
    <col min="9234" max="9235" width="9.75" style="223" customWidth="1"/>
    <col min="9236" max="9472" width="9" style="223"/>
    <col min="9473" max="9473" width="4.25" style="223" customWidth="1"/>
    <col min="9474" max="9474" width="14" style="223" customWidth="1"/>
    <col min="9475" max="9476" width="10.58203125" style="223" customWidth="1"/>
    <col min="9477" max="9477" width="11.58203125" style="223" customWidth="1"/>
    <col min="9478" max="9478" width="10" style="223" customWidth="1"/>
    <col min="9479" max="9479" width="10.25" style="223" customWidth="1"/>
    <col min="9480" max="9480" width="10.83203125" style="223" customWidth="1"/>
    <col min="9481" max="9481" width="17.5" style="223" customWidth="1"/>
    <col min="9482" max="9482" width="9.58203125" style="223" customWidth="1"/>
    <col min="9483" max="9483" width="4.58203125" style="223" customWidth="1"/>
    <col min="9484" max="9484" width="20" style="223" customWidth="1"/>
    <col min="9485" max="9485" width="13.5" style="223" customWidth="1"/>
    <col min="9486" max="9489" width="7" style="223" customWidth="1"/>
    <col min="9490" max="9491" width="9.75" style="223" customWidth="1"/>
    <col min="9492" max="9728" width="9" style="223"/>
    <col min="9729" max="9729" width="4.25" style="223" customWidth="1"/>
    <col min="9730" max="9730" width="14" style="223" customWidth="1"/>
    <col min="9731" max="9732" width="10.58203125" style="223" customWidth="1"/>
    <col min="9733" max="9733" width="11.58203125" style="223" customWidth="1"/>
    <col min="9734" max="9734" width="10" style="223" customWidth="1"/>
    <col min="9735" max="9735" width="10.25" style="223" customWidth="1"/>
    <col min="9736" max="9736" width="10.83203125" style="223" customWidth="1"/>
    <col min="9737" max="9737" width="17.5" style="223" customWidth="1"/>
    <col min="9738" max="9738" width="9.58203125" style="223" customWidth="1"/>
    <col min="9739" max="9739" width="4.58203125" style="223" customWidth="1"/>
    <col min="9740" max="9740" width="20" style="223" customWidth="1"/>
    <col min="9741" max="9741" width="13.5" style="223" customWidth="1"/>
    <col min="9742" max="9745" width="7" style="223" customWidth="1"/>
    <col min="9746" max="9747" width="9.75" style="223" customWidth="1"/>
    <col min="9748" max="9984" width="9" style="223"/>
    <col min="9985" max="9985" width="4.25" style="223" customWidth="1"/>
    <col min="9986" max="9986" width="14" style="223" customWidth="1"/>
    <col min="9987" max="9988" width="10.58203125" style="223" customWidth="1"/>
    <col min="9989" max="9989" width="11.58203125" style="223" customWidth="1"/>
    <col min="9990" max="9990" width="10" style="223" customWidth="1"/>
    <col min="9991" max="9991" width="10.25" style="223" customWidth="1"/>
    <col min="9992" max="9992" width="10.83203125" style="223" customWidth="1"/>
    <col min="9993" max="9993" width="17.5" style="223" customWidth="1"/>
    <col min="9994" max="9994" width="9.58203125" style="223" customWidth="1"/>
    <col min="9995" max="9995" width="4.58203125" style="223" customWidth="1"/>
    <col min="9996" max="9996" width="20" style="223" customWidth="1"/>
    <col min="9997" max="9997" width="13.5" style="223" customWidth="1"/>
    <col min="9998" max="10001" width="7" style="223" customWidth="1"/>
    <col min="10002" max="10003" width="9.75" style="223" customWidth="1"/>
    <col min="10004" max="10240" width="9" style="223"/>
    <col min="10241" max="10241" width="4.25" style="223" customWidth="1"/>
    <col min="10242" max="10242" width="14" style="223" customWidth="1"/>
    <col min="10243" max="10244" width="10.58203125" style="223" customWidth="1"/>
    <col min="10245" max="10245" width="11.58203125" style="223" customWidth="1"/>
    <col min="10246" max="10246" width="10" style="223" customWidth="1"/>
    <col min="10247" max="10247" width="10.25" style="223" customWidth="1"/>
    <col min="10248" max="10248" width="10.83203125" style="223" customWidth="1"/>
    <col min="10249" max="10249" width="17.5" style="223" customWidth="1"/>
    <col min="10250" max="10250" width="9.58203125" style="223" customWidth="1"/>
    <col min="10251" max="10251" width="4.58203125" style="223" customWidth="1"/>
    <col min="10252" max="10252" width="20" style="223" customWidth="1"/>
    <col min="10253" max="10253" width="13.5" style="223" customWidth="1"/>
    <col min="10254" max="10257" width="7" style="223" customWidth="1"/>
    <col min="10258" max="10259" width="9.75" style="223" customWidth="1"/>
    <col min="10260" max="10496" width="9" style="223"/>
    <col min="10497" max="10497" width="4.25" style="223" customWidth="1"/>
    <col min="10498" max="10498" width="14" style="223" customWidth="1"/>
    <col min="10499" max="10500" width="10.58203125" style="223" customWidth="1"/>
    <col min="10501" max="10501" width="11.58203125" style="223" customWidth="1"/>
    <col min="10502" max="10502" width="10" style="223" customWidth="1"/>
    <col min="10503" max="10503" width="10.25" style="223" customWidth="1"/>
    <col min="10504" max="10504" width="10.83203125" style="223" customWidth="1"/>
    <col min="10505" max="10505" width="17.5" style="223" customWidth="1"/>
    <col min="10506" max="10506" width="9.58203125" style="223" customWidth="1"/>
    <col min="10507" max="10507" width="4.58203125" style="223" customWidth="1"/>
    <col min="10508" max="10508" width="20" style="223" customWidth="1"/>
    <col min="10509" max="10509" width="13.5" style="223" customWidth="1"/>
    <col min="10510" max="10513" width="7" style="223" customWidth="1"/>
    <col min="10514" max="10515" width="9.75" style="223" customWidth="1"/>
    <col min="10516" max="10752" width="9" style="223"/>
    <col min="10753" max="10753" width="4.25" style="223" customWidth="1"/>
    <col min="10754" max="10754" width="14" style="223" customWidth="1"/>
    <col min="10755" max="10756" width="10.58203125" style="223" customWidth="1"/>
    <col min="10757" max="10757" width="11.58203125" style="223" customWidth="1"/>
    <col min="10758" max="10758" width="10" style="223" customWidth="1"/>
    <col min="10759" max="10759" width="10.25" style="223" customWidth="1"/>
    <col min="10760" max="10760" width="10.83203125" style="223" customWidth="1"/>
    <col min="10761" max="10761" width="17.5" style="223" customWidth="1"/>
    <col min="10762" max="10762" width="9.58203125" style="223" customWidth="1"/>
    <col min="10763" max="10763" width="4.58203125" style="223" customWidth="1"/>
    <col min="10764" max="10764" width="20" style="223" customWidth="1"/>
    <col min="10765" max="10765" width="13.5" style="223" customWidth="1"/>
    <col min="10766" max="10769" width="7" style="223" customWidth="1"/>
    <col min="10770" max="10771" width="9.75" style="223" customWidth="1"/>
    <col min="10772" max="11008" width="9" style="223"/>
    <col min="11009" max="11009" width="4.25" style="223" customWidth="1"/>
    <col min="11010" max="11010" width="14" style="223" customWidth="1"/>
    <col min="11011" max="11012" width="10.58203125" style="223" customWidth="1"/>
    <col min="11013" max="11013" width="11.58203125" style="223" customWidth="1"/>
    <col min="11014" max="11014" width="10" style="223" customWidth="1"/>
    <col min="11015" max="11015" width="10.25" style="223" customWidth="1"/>
    <col min="11016" max="11016" width="10.83203125" style="223" customWidth="1"/>
    <col min="11017" max="11017" width="17.5" style="223" customWidth="1"/>
    <col min="11018" max="11018" width="9.58203125" style="223" customWidth="1"/>
    <col min="11019" max="11019" width="4.58203125" style="223" customWidth="1"/>
    <col min="11020" max="11020" width="20" style="223" customWidth="1"/>
    <col min="11021" max="11021" width="13.5" style="223" customWidth="1"/>
    <col min="11022" max="11025" width="7" style="223" customWidth="1"/>
    <col min="11026" max="11027" width="9.75" style="223" customWidth="1"/>
    <col min="11028" max="11264" width="9" style="223"/>
    <col min="11265" max="11265" width="4.25" style="223" customWidth="1"/>
    <col min="11266" max="11266" width="14" style="223" customWidth="1"/>
    <col min="11267" max="11268" width="10.58203125" style="223" customWidth="1"/>
    <col min="11269" max="11269" width="11.58203125" style="223" customWidth="1"/>
    <col min="11270" max="11270" width="10" style="223" customWidth="1"/>
    <col min="11271" max="11271" width="10.25" style="223" customWidth="1"/>
    <col min="11272" max="11272" width="10.83203125" style="223" customWidth="1"/>
    <col min="11273" max="11273" width="17.5" style="223" customWidth="1"/>
    <col min="11274" max="11274" width="9.58203125" style="223" customWidth="1"/>
    <col min="11275" max="11275" width="4.58203125" style="223" customWidth="1"/>
    <col min="11276" max="11276" width="20" style="223" customWidth="1"/>
    <col min="11277" max="11277" width="13.5" style="223" customWidth="1"/>
    <col min="11278" max="11281" width="7" style="223" customWidth="1"/>
    <col min="11282" max="11283" width="9.75" style="223" customWidth="1"/>
    <col min="11284" max="11520" width="9" style="223"/>
    <col min="11521" max="11521" width="4.25" style="223" customWidth="1"/>
    <col min="11522" max="11522" width="14" style="223" customWidth="1"/>
    <col min="11523" max="11524" width="10.58203125" style="223" customWidth="1"/>
    <col min="11525" max="11525" width="11.58203125" style="223" customWidth="1"/>
    <col min="11526" max="11526" width="10" style="223" customWidth="1"/>
    <col min="11527" max="11527" width="10.25" style="223" customWidth="1"/>
    <col min="11528" max="11528" width="10.83203125" style="223" customWidth="1"/>
    <col min="11529" max="11529" width="17.5" style="223" customWidth="1"/>
    <col min="11530" max="11530" width="9.58203125" style="223" customWidth="1"/>
    <col min="11531" max="11531" width="4.58203125" style="223" customWidth="1"/>
    <col min="11532" max="11532" width="20" style="223" customWidth="1"/>
    <col min="11533" max="11533" width="13.5" style="223" customWidth="1"/>
    <col min="11534" max="11537" width="7" style="223" customWidth="1"/>
    <col min="11538" max="11539" width="9.75" style="223" customWidth="1"/>
    <col min="11540" max="11776" width="9" style="223"/>
    <col min="11777" max="11777" width="4.25" style="223" customWidth="1"/>
    <col min="11778" max="11778" width="14" style="223" customWidth="1"/>
    <col min="11779" max="11780" width="10.58203125" style="223" customWidth="1"/>
    <col min="11781" max="11781" width="11.58203125" style="223" customWidth="1"/>
    <col min="11782" max="11782" width="10" style="223" customWidth="1"/>
    <col min="11783" max="11783" width="10.25" style="223" customWidth="1"/>
    <col min="11784" max="11784" width="10.83203125" style="223" customWidth="1"/>
    <col min="11785" max="11785" width="17.5" style="223" customWidth="1"/>
    <col min="11786" max="11786" width="9.58203125" style="223" customWidth="1"/>
    <col min="11787" max="11787" width="4.58203125" style="223" customWidth="1"/>
    <col min="11788" max="11788" width="20" style="223" customWidth="1"/>
    <col min="11789" max="11789" width="13.5" style="223" customWidth="1"/>
    <col min="11790" max="11793" width="7" style="223" customWidth="1"/>
    <col min="11794" max="11795" width="9.75" style="223" customWidth="1"/>
    <col min="11796" max="12032" width="9" style="223"/>
    <col min="12033" max="12033" width="4.25" style="223" customWidth="1"/>
    <col min="12034" max="12034" width="14" style="223" customWidth="1"/>
    <col min="12035" max="12036" width="10.58203125" style="223" customWidth="1"/>
    <col min="12037" max="12037" width="11.58203125" style="223" customWidth="1"/>
    <col min="12038" max="12038" width="10" style="223" customWidth="1"/>
    <col min="12039" max="12039" width="10.25" style="223" customWidth="1"/>
    <col min="12040" max="12040" width="10.83203125" style="223" customWidth="1"/>
    <col min="12041" max="12041" width="17.5" style="223" customWidth="1"/>
    <col min="12042" max="12042" width="9.58203125" style="223" customWidth="1"/>
    <col min="12043" max="12043" width="4.58203125" style="223" customWidth="1"/>
    <col min="12044" max="12044" width="20" style="223" customWidth="1"/>
    <col min="12045" max="12045" width="13.5" style="223" customWidth="1"/>
    <col min="12046" max="12049" width="7" style="223" customWidth="1"/>
    <col min="12050" max="12051" width="9.75" style="223" customWidth="1"/>
    <col min="12052" max="12288" width="9" style="223"/>
    <col min="12289" max="12289" width="4.25" style="223" customWidth="1"/>
    <col min="12290" max="12290" width="14" style="223" customWidth="1"/>
    <col min="12291" max="12292" width="10.58203125" style="223" customWidth="1"/>
    <col min="12293" max="12293" width="11.58203125" style="223" customWidth="1"/>
    <col min="12294" max="12294" width="10" style="223" customWidth="1"/>
    <col min="12295" max="12295" width="10.25" style="223" customWidth="1"/>
    <col min="12296" max="12296" width="10.83203125" style="223" customWidth="1"/>
    <col min="12297" max="12297" width="17.5" style="223" customWidth="1"/>
    <col min="12298" max="12298" width="9.58203125" style="223" customWidth="1"/>
    <col min="12299" max="12299" width="4.58203125" style="223" customWidth="1"/>
    <col min="12300" max="12300" width="20" style="223" customWidth="1"/>
    <col min="12301" max="12301" width="13.5" style="223" customWidth="1"/>
    <col min="12302" max="12305" width="7" style="223" customWidth="1"/>
    <col min="12306" max="12307" width="9.75" style="223" customWidth="1"/>
    <col min="12308" max="12544" width="9" style="223"/>
    <col min="12545" max="12545" width="4.25" style="223" customWidth="1"/>
    <col min="12546" max="12546" width="14" style="223" customWidth="1"/>
    <col min="12547" max="12548" width="10.58203125" style="223" customWidth="1"/>
    <col min="12549" max="12549" width="11.58203125" style="223" customWidth="1"/>
    <col min="12550" max="12550" width="10" style="223" customWidth="1"/>
    <col min="12551" max="12551" width="10.25" style="223" customWidth="1"/>
    <col min="12552" max="12552" width="10.83203125" style="223" customWidth="1"/>
    <col min="12553" max="12553" width="17.5" style="223" customWidth="1"/>
    <col min="12554" max="12554" width="9.58203125" style="223" customWidth="1"/>
    <col min="12555" max="12555" width="4.58203125" style="223" customWidth="1"/>
    <col min="12556" max="12556" width="20" style="223" customWidth="1"/>
    <col min="12557" max="12557" width="13.5" style="223" customWidth="1"/>
    <col min="12558" max="12561" width="7" style="223" customWidth="1"/>
    <col min="12562" max="12563" width="9.75" style="223" customWidth="1"/>
    <col min="12564" max="12800" width="9" style="223"/>
    <col min="12801" max="12801" width="4.25" style="223" customWidth="1"/>
    <col min="12802" max="12802" width="14" style="223" customWidth="1"/>
    <col min="12803" max="12804" width="10.58203125" style="223" customWidth="1"/>
    <col min="12805" max="12805" width="11.58203125" style="223" customWidth="1"/>
    <col min="12806" max="12806" width="10" style="223" customWidth="1"/>
    <col min="12807" max="12807" width="10.25" style="223" customWidth="1"/>
    <col min="12808" max="12808" width="10.83203125" style="223" customWidth="1"/>
    <col min="12809" max="12809" width="17.5" style="223" customWidth="1"/>
    <col min="12810" max="12810" width="9.58203125" style="223" customWidth="1"/>
    <col min="12811" max="12811" width="4.58203125" style="223" customWidth="1"/>
    <col min="12812" max="12812" width="20" style="223" customWidth="1"/>
    <col min="12813" max="12813" width="13.5" style="223" customWidth="1"/>
    <col min="12814" max="12817" width="7" style="223" customWidth="1"/>
    <col min="12818" max="12819" width="9.75" style="223" customWidth="1"/>
    <col min="12820" max="13056" width="9" style="223"/>
    <col min="13057" max="13057" width="4.25" style="223" customWidth="1"/>
    <col min="13058" max="13058" width="14" style="223" customWidth="1"/>
    <col min="13059" max="13060" width="10.58203125" style="223" customWidth="1"/>
    <col min="13061" max="13061" width="11.58203125" style="223" customWidth="1"/>
    <col min="13062" max="13062" width="10" style="223" customWidth="1"/>
    <col min="13063" max="13063" width="10.25" style="223" customWidth="1"/>
    <col min="13064" max="13064" width="10.83203125" style="223" customWidth="1"/>
    <col min="13065" max="13065" width="17.5" style="223" customWidth="1"/>
    <col min="13066" max="13066" width="9.58203125" style="223" customWidth="1"/>
    <col min="13067" max="13067" width="4.58203125" style="223" customWidth="1"/>
    <col min="13068" max="13068" width="20" style="223" customWidth="1"/>
    <col min="13069" max="13069" width="13.5" style="223" customWidth="1"/>
    <col min="13070" max="13073" width="7" style="223" customWidth="1"/>
    <col min="13074" max="13075" width="9.75" style="223" customWidth="1"/>
    <col min="13076" max="13312" width="9" style="223"/>
    <col min="13313" max="13313" width="4.25" style="223" customWidth="1"/>
    <col min="13314" max="13314" width="14" style="223" customWidth="1"/>
    <col min="13315" max="13316" width="10.58203125" style="223" customWidth="1"/>
    <col min="13317" max="13317" width="11.58203125" style="223" customWidth="1"/>
    <col min="13318" max="13318" width="10" style="223" customWidth="1"/>
    <col min="13319" max="13319" width="10.25" style="223" customWidth="1"/>
    <col min="13320" max="13320" width="10.83203125" style="223" customWidth="1"/>
    <col min="13321" max="13321" width="17.5" style="223" customWidth="1"/>
    <col min="13322" max="13322" width="9.58203125" style="223" customWidth="1"/>
    <col min="13323" max="13323" width="4.58203125" style="223" customWidth="1"/>
    <col min="13324" max="13324" width="20" style="223" customWidth="1"/>
    <col min="13325" max="13325" width="13.5" style="223" customWidth="1"/>
    <col min="13326" max="13329" width="7" style="223" customWidth="1"/>
    <col min="13330" max="13331" width="9.75" style="223" customWidth="1"/>
    <col min="13332" max="13568" width="9" style="223"/>
    <col min="13569" max="13569" width="4.25" style="223" customWidth="1"/>
    <col min="13570" max="13570" width="14" style="223" customWidth="1"/>
    <col min="13571" max="13572" width="10.58203125" style="223" customWidth="1"/>
    <col min="13573" max="13573" width="11.58203125" style="223" customWidth="1"/>
    <col min="13574" max="13574" width="10" style="223" customWidth="1"/>
    <col min="13575" max="13575" width="10.25" style="223" customWidth="1"/>
    <col min="13576" max="13576" width="10.83203125" style="223" customWidth="1"/>
    <col min="13577" max="13577" width="17.5" style="223" customWidth="1"/>
    <col min="13578" max="13578" width="9.58203125" style="223" customWidth="1"/>
    <col min="13579" max="13579" width="4.58203125" style="223" customWidth="1"/>
    <col min="13580" max="13580" width="20" style="223" customWidth="1"/>
    <col min="13581" max="13581" width="13.5" style="223" customWidth="1"/>
    <col min="13582" max="13585" width="7" style="223" customWidth="1"/>
    <col min="13586" max="13587" width="9.75" style="223" customWidth="1"/>
    <col min="13588" max="13824" width="9" style="223"/>
    <col min="13825" max="13825" width="4.25" style="223" customWidth="1"/>
    <col min="13826" max="13826" width="14" style="223" customWidth="1"/>
    <col min="13827" max="13828" width="10.58203125" style="223" customWidth="1"/>
    <col min="13829" max="13829" width="11.58203125" style="223" customWidth="1"/>
    <col min="13830" max="13830" width="10" style="223" customWidth="1"/>
    <col min="13831" max="13831" width="10.25" style="223" customWidth="1"/>
    <col min="13832" max="13832" width="10.83203125" style="223" customWidth="1"/>
    <col min="13833" max="13833" width="17.5" style="223" customWidth="1"/>
    <col min="13834" max="13834" width="9.58203125" style="223" customWidth="1"/>
    <col min="13835" max="13835" width="4.58203125" style="223" customWidth="1"/>
    <col min="13836" max="13836" width="20" style="223" customWidth="1"/>
    <col min="13837" max="13837" width="13.5" style="223" customWidth="1"/>
    <col min="13838" max="13841" width="7" style="223" customWidth="1"/>
    <col min="13842" max="13843" width="9.75" style="223" customWidth="1"/>
    <col min="13844" max="14080" width="9" style="223"/>
    <col min="14081" max="14081" width="4.25" style="223" customWidth="1"/>
    <col min="14082" max="14082" width="14" style="223" customWidth="1"/>
    <col min="14083" max="14084" width="10.58203125" style="223" customWidth="1"/>
    <col min="14085" max="14085" width="11.58203125" style="223" customWidth="1"/>
    <col min="14086" max="14086" width="10" style="223" customWidth="1"/>
    <col min="14087" max="14087" width="10.25" style="223" customWidth="1"/>
    <col min="14088" max="14088" width="10.83203125" style="223" customWidth="1"/>
    <col min="14089" max="14089" width="17.5" style="223" customWidth="1"/>
    <col min="14090" max="14090" width="9.58203125" style="223" customWidth="1"/>
    <col min="14091" max="14091" width="4.58203125" style="223" customWidth="1"/>
    <col min="14092" max="14092" width="20" style="223" customWidth="1"/>
    <col min="14093" max="14093" width="13.5" style="223" customWidth="1"/>
    <col min="14094" max="14097" width="7" style="223" customWidth="1"/>
    <col min="14098" max="14099" width="9.75" style="223" customWidth="1"/>
    <col min="14100" max="14336" width="9" style="223"/>
    <col min="14337" max="14337" width="4.25" style="223" customWidth="1"/>
    <col min="14338" max="14338" width="14" style="223" customWidth="1"/>
    <col min="14339" max="14340" width="10.58203125" style="223" customWidth="1"/>
    <col min="14341" max="14341" width="11.58203125" style="223" customWidth="1"/>
    <col min="14342" max="14342" width="10" style="223" customWidth="1"/>
    <col min="14343" max="14343" width="10.25" style="223" customWidth="1"/>
    <col min="14344" max="14344" width="10.83203125" style="223" customWidth="1"/>
    <col min="14345" max="14345" width="17.5" style="223" customWidth="1"/>
    <col min="14346" max="14346" width="9.58203125" style="223" customWidth="1"/>
    <col min="14347" max="14347" width="4.58203125" style="223" customWidth="1"/>
    <col min="14348" max="14348" width="20" style="223" customWidth="1"/>
    <col min="14349" max="14349" width="13.5" style="223" customWidth="1"/>
    <col min="14350" max="14353" width="7" style="223" customWidth="1"/>
    <col min="14354" max="14355" width="9.75" style="223" customWidth="1"/>
    <col min="14356" max="14592" width="9" style="223"/>
    <col min="14593" max="14593" width="4.25" style="223" customWidth="1"/>
    <col min="14594" max="14594" width="14" style="223" customWidth="1"/>
    <col min="14595" max="14596" width="10.58203125" style="223" customWidth="1"/>
    <col min="14597" max="14597" width="11.58203125" style="223" customWidth="1"/>
    <col min="14598" max="14598" width="10" style="223" customWidth="1"/>
    <col min="14599" max="14599" width="10.25" style="223" customWidth="1"/>
    <col min="14600" max="14600" width="10.83203125" style="223" customWidth="1"/>
    <col min="14601" max="14601" width="17.5" style="223" customWidth="1"/>
    <col min="14602" max="14602" width="9.58203125" style="223" customWidth="1"/>
    <col min="14603" max="14603" width="4.58203125" style="223" customWidth="1"/>
    <col min="14604" max="14604" width="20" style="223" customWidth="1"/>
    <col min="14605" max="14605" width="13.5" style="223" customWidth="1"/>
    <col min="14606" max="14609" width="7" style="223" customWidth="1"/>
    <col min="14610" max="14611" width="9.75" style="223" customWidth="1"/>
    <col min="14612" max="14848" width="9" style="223"/>
    <col min="14849" max="14849" width="4.25" style="223" customWidth="1"/>
    <col min="14850" max="14850" width="14" style="223" customWidth="1"/>
    <col min="14851" max="14852" width="10.58203125" style="223" customWidth="1"/>
    <col min="14853" max="14853" width="11.58203125" style="223" customWidth="1"/>
    <col min="14854" max="14854" width="10" style="223" customWidth="1"/>
    <col min="14855" max="14855" width="10.25" style="223" customWidth="1"/>
    <col min="14856" max="14856" width="10.83203125" style="223" customWidth="1"/>
    <col min="14857" max="14857" width="17.5" style="223" customWidth="1"/>
    <col min="14858" max="14858" width="9.58203125" style="223" customWidth="1"/>
    <col min="14859" max="14859" width="4.58203125" style="223" customWidth="1"/>
    <col min="14860" max="14860" width="20" style="223" customWidth="1"/>
    <col min="14861" max="14861" width="13.5" style="223" customWidth="1"/>
    <col min="14862" max="14865" width="7" style="223" customWidth="1"/>
    <col min="14866" max="14867" width="9.75" style="223" customWidth="1"/>
    <col min="14868" max="15104" width="9" style="223"/>
    <col min="15105" max="15105" width="4.25" style="223" customWidth="1"/>
    <col min="15106" max="15106" width="14" style="223" customWidth="1"/>
    <col min="15107" max="15108" width="10.58203125" style="223" customWidth="1"/>
    <col min="15109" max="15109" width="11.58203125" style="223" customWidth="1"/>
    <col min="15110" max="15110" width="10" style="223" customWidth="1"/>
    <col min="15111" max="15111" width="10.25" style="223" customWidth="1"/>
    <col min="15112" max="15112" width="10.83203125" style="223" customWidth="1"/>
    <col min="15113" max="15113" width="17.5" style="223" customWidth="1"/>
    <col min="15114" max="15114" width="9.58203125" style="223" customWidth="1"/>
    <col min="15115" max="15115" width="4.58203125" style="223" customWidth="1"/>
    <col min="15116" max="15116" width="20" style="223" customWidth="1"/>
    <col min="15117" max="15117" width="13.5" style="223" customWidth="1"/>
    <col min="15118" max="15121" width="7" style="223" customWidth="1"/>
    <col min="15122" max="15123" width="9.75" style="223" customWidth="1"/>
    <col min="15124" max="15360" width="9" style="223"/>
    <col min="15361" max="15361" width="4.25" style="223" customWidth="1"/>
    <col min="15362" max="15362" width="14" style="223" customWidth="1"/>
    <col min="15363" max="15364" width="10.58203125" style="223" customWidth="1"/>
    <col min="15365" max="15365" width="11.58203125" style="223" customWidth="1"/>
    <col min="15366" max="15366" width="10" style="223" customWidth="1"/>
    <col min="15367" max="15367" width="10.25" style="223" customWidth="1"/>
    <col min="15368" max="15368" width="10.83203125" style="223" customWidth="1"/>
    <col min="15369" max="15369" width="17.5" style="223" customWidth="1"/>
    <col min="15370" max="15370" width="9.58203125" style="223" customWidth="1"/>
    <col min="15371" max="15371" width="4.58203125" style="223" customWidth="1"/>
    <col min="15372" max="15372" width="20" style="223" customWidth="1"/>
    <col min="15373" max="15373" width="13.5" style="223" customWidth="1"/>
    <col min="15374" max="15377" width="7" style="223" customWidth="1"/>
    <col min="15378" max="15379" width="9.75" style="223" customWidth="1"/>
    <col min="15380" max="15616" width="9" style="223"/>
    <col min="15617" max="15617" width="4.25" style="223" customWidth="1"/>
    <col min="15618" max="15618" width="14" style="223" customWidth="1"/>
    <col min="15619" max="15620" width="10.58203125" style="223" customWidth="1"/>
    <col min="15621" max="15621" width="11.58203125" style="223" customWidth="1"/>
    <col min="15622" max="15622" width="10" style="223" customWidth="1"/>
    <col min="15623" max="15623" width="10.25" style="223" customWidth="1"/>
    <col min="15624" max="15624" width="10.83203125" style="223" customWidth="1"/>
    <col min="15625" max="15625" width="17.5" style="223" customWidth="1"/>
    <col min="15626" max="15626" width="9.58203125" style="223" customWidth="1"/>
    <col min="15627" max="15627" width="4.58203125" style="223" customWidth="1"/>
    <col min="15628" max="15628" width="20" style="223" customWidth="1"/>
    <col min="15629" max="15629" width="13.5" style="223" customWidth="1"/>
    <col min="15630" max="15633" width="7" style="223" customWidth="1"/>
    <col min="15634" max="15635" width="9.75" style="223" customWidth="1"/>
    <col min="15636" max="15872" width="9" style="223"/>
    <col min="15873" max="15873" width="4.25" style="223" customWidth="1"/>
    <col min="15874" max="15874" width="14" style="223" customWidth="1"/>
    <col min="15875" max="15876" width="10.58203125" style="223" customWidth="1"/>
    <col min="15877" max="15877" width="11.58203125" style="223" customWidth="1"/>
    <col min="15878" max="15878" width="10" style="223" customWidth="1"/>
    <col min="15879" max="15879" width="10.25" style="223" customWidth="1"/>
    <col min="15880" max="15880" width="10.83203125" style="223" customWidth="1"/>
    <col min="15881" max="15881" width="17.5" style="223" customWidth="1"/>
    <col min="15882" max="15882" width="9.58203125" style="223" customWidth="1"/>
    <col min="15883" max="15883" width="4.58203125" style="223" customWidth="1"/>
    <col min="15884" max="15884" width="20" style="223" customWidth="1"/>
    <col min="15885" max="15885" width="13.5" style="223" customWidth="1"/>
    <col min="15886" max="15889" width="7" style="223" customWidth="1"/>
    <col min="15890" max="15891" width="9.75" style="223" customWidth="1"/>
    <col min="15892" max="16128" width="9" style="223"/>
    <col min="16129" max="16129" width="4.25" style="223" customWidth="1"/>
    <col min="16130" max="16130" width="14" style="223" customWidth="1"/>
    <col min="16131" max="16132" width="10.58203125" style="223" customWidth="1"/>
    <col min="16133" max="16133" width="11.58203125" style="223" customWidth="1"/>
    <col min="16134" max="16134" width="10" style="223" customWidth="1"/>
    <col min="16135" max="16135" width="10.25" style="223" customWidth="1"/>
    <col min="16136" max="16136" width="10.83203125" style="223" customWidth="1"/>
    <col min="16137" max="16137" width="17.5" style="223" customWidth="1"/>
    <col min="16138" max="16138" width="9.58203125" style="223" customWidth="1"/>
    <col min="16139" max="16139" width="4.58203125" style="223" customWidth="1"/>
    <col min="16140" max="16140" width="20" style="223" customWidth="1"/>
    <col min="16141" max="16141" width="13.5" style="223" customWidth="1"/>
    <col min="16142" max="16145" width="7" style="223" customWidth="1"/>
    <col min="16146" max="16147" width="9.75" style="223" customWidth="1"/>
    <col min="16148" max="16384" width="9" style="223"/>
  </cols>
  <sheetData>
    <row r="1" spans="1:256">
      <c r="B1" s="224" t="s">
        <v>248</v>
      </c>
      <c r="M1" s="223" t="s">
        <v>249</v>
      </c>
    </row>
    <row r="2" spans="1:256">
      <c r="A2" s="225"/>
      <c r="B2" s="148" t="s">
        <v>250</v>
      </c>
      <c r="C2" s="152" t="s">
        <v>249</v>
      </c>
      <c r="D2" s="153"/>
      <c r="E2" s="153"/>
      <c r="F2" s="226"/>
      <c r="G2" s="225"/>
      <c r="H2" s="225"/>
      <c r="I2" s="227"/>
      <c r="J2" s="227"/>
      <c r="K2" s="228"/>
      <c r="L2" s="229" t="s">
        <v>251</v>
      </c>
      <c r="M2" s="228" t="s">
        <v>252</v>
      </c>
      <c r="N2" s="227"/>
      <c r="O2" s="227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  <c r="EE2" s="225"/>
      <c r="EF2" s="225"/>
      <c r="EG2" s="225"/>
      <c r="EH2" s="225"/>
      <c r="EI2" s="225"/>
      <c r="EJ2" s="225"/>
      <c r="EK2" s="225"/>
      <c r="EL2" s="225"/>
      <c r="EM2" s="225"/>
      <c r="EN2" s="225"/>
      <c r="EO2" s="225"/>
      <c r="EP2" s="225"/>
      <c r="EQ2" s="225"/>
      <c r="ER2" s="225"/>
      <c r="ES2" s="225"/>
      <c r="ET2" s="225"/>
      <c r="EU2" s="225"/>
      <c r="EV2" s="225"/>
      <c r="EW2" s="225"/>
      <c r="EX2" s="225"/>
      <c r="EY2" s="225"/>
      <c r="EZ2" s="225"/>
      <c r="FA2" s="225"/>
      <c r="FB2" s="225"/>
      <c r="FC2" s="225"/>
      <c r="FD2" s="225"/>
      <c r="FE2" s="225"/>
      <c r="FF2" s="225"/>
      <c r="FG2" s="225"/>
      <c r="FH2" s="225"/>
      <c r="FI2" s="225"/>
      <c r="FJ2" s="225"/>
      <c r="FK2" s="225"/>
      <c r="FL2" s="225"/>
      <c r="FM2" s="225"/>
      <c r="FN2" s="225"/>
      <c r="FO2" s="225"/>
      <c r="FP2" s="225"/>
      <c r="FQ2" s="225"/>
      <c r="FR2" s="225"/>
      <c r="FS2" s="225"/>
      <c r="FT2" s="225"/>
      <c r="FU2" s="225"/>
      <c r="FV2" s="225"/>
      <c r="FW2" s="225"/>
      <c r="FX2" s="225"/>
      <c r="FY2" s="225"/>
      <c r="FZ2" s="225"/>
      <c r="GA2" s="225"/>
      <c r="GB2" s="225"/>
      <c r="GC2" s="225"/>
      <c r="GD2" s="225"/>
      <c r="GE2" s="225"/>
      <c r="GF2" s="225"/>
      <c r="GG2" s="225"/>
      <c r="GH2" s="225"/>
      <c r="GI2" s="225"/>
      <c r="GJ2" s="225"/>
      <c r="GK2" s="225"/>
      <c r="GL2" s="225"/>
      <c r="GM2" s="225"/>
      <c r="GN2" s="225"/>
      <c r="GO2" s="225"/>
      <c r="GP2" s="225"/>
      <c r="GQ2" s="225"/>
      <c r="GR2" s="225"/>
      <c r="GS2" s="225"/>
      <c r="GT2" s="225"/>
      <c r="GU2" s="225"/>
      <c r="GV2" s="225"/>
      <c r="GW2" s="225"/>
      <c r="GX2" s="225"/>
      <c r="GY2" s="225"/>
      <c r="GZ2" s="225"/>
      <c r="HA2" s="225"/>
      <c r="HB2" s="225"/>
      <c r="HC2" s="225"/>
      <c r="HD2" s="225"/>
      <c r="HE2" s="225"/>
      <c r="HF2" s="225"/>
      <c r="HG2" s="225"/>
      <c r="HH2" s="225"/>
      <c r="HI2" s="225"/>
      <c r="HJ2" s="225"/>
      <c r="HK2" s="225"/>
      <c r="HL2" s="225"/>
      <c r="HM2" s="225"/>
      <c r="HN2" s="225"/>
      <c r="HO2" s="225"/>
      <c r="HP2" s="225"/>
      <c r="HQ2" s="225"/>
      <c r="HR2" s="225"/>
      <c r="HS2" s="225"/>
      <c r="HT2" s="225"/>
      <c r="HU2" s="225"/>
      <c r="HV2" s="225"/>
      <c r="HW2" s="225"/>
      <c r="HX2" s="225"/>
      <c r="HY2" s="225"/>
      <c r="HZ2" s="225"/>
      <c r="IA2" s="225"/>
      <c r="IB2" s="225"/>
      <c r="IC2" s="225"/>
      <c r="ID2" s="225"/>
      <c r="IE2" s="225"/>
      <c r="IF2" s="225"/>
      <c r="IG2" s="225"/>
      <c r="IH2" s="225"/>
      <c r="II2" s="225"/>
      <c r="IJ2" s="225"/>
      <c r="IK2" s="225"/>
      <c r="IL2" s="225"/>
      <c r="IM2" s="225"/>
      <c r="IN2" s="225"/>
      <c r="IO2" s="225"/>
      <c r="IP2" s="225"/>
      <c r="IQ2" s="225"/>
      <c r="IR2" s="225"/>
      <c r="IS2" s="225"/>
      <c r="IT2" s="225"/>
      <c r="IU2" s="225"/>
      <c r="IV2" s="225"/>
    </row>
    <row r="3" spans="1:256">
      <c r="A3" s="225"/>
      <c r="B3" s="154" t="s">
        <v>253</v>
      </c>
      <c r="C3" s="155" t="s">
        <v>254</v>
      </c>
      <c r="D3" s="153"/>
      <c r="E3" s="153"/>
      <c r="F3" s="226"/>
      <c r="G3" s="225"/>
      <c r="H3" s="225"/>
      <c r="I3" s="227"/>
      <c r="J3" s="227"/>
      <c r="K3" s="230" t="s">
        <v>22</v>
      </c>
      <c r="L3" s="230" t="s">
        <v>212</v>
      </c>
      <c r="M3" s="231">
        <f>F30</f>
        <v>19.199031618458456</v>
      </c>
      <c r="N3" s="227"/>
      <c r="O3" s="227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/>
      <c r="EA3" s="225"/>
      <c r="EB3" s="225"/>
      <c r="EC3" s="225"/>
      <c r="ED3" s="225"/>
      <c r="EE3" s="225"/>
      <c r="EF3" s="225"/>
      <c r="EG3" s="225"/>
      <c r="EH3" s="225"/>
      <c r="EI3" s="225"/>
      <c r="EJ3" s="225"/>
      <c r="EK3" s="225"/>
      <c r="EL3" s="225"/>
      <c r="EM3" s="225"/>
      <c r="EN3" s="225"/>
      <c r="EO3" s="225"/>
      <c r="EP3" s="225"/>
      <c r="EQ3" s="225"/>
      <c r="ER3" s="225"/>
      <c r="ES3" s="225"/>
      <c r="ET3" s="225"/>
      <c r="EU3" s="225"/>
      <c r="EV3" s="225"/>
      <c r="EW3" s="225"/>
      <c r="EX3" s="225"/>
      <c r="EY3" s="225"/>
      <c r="EZ3" s="225"/>
      <c r="FA3" s="225"/>
      <c r="FB3" s="225"/>
      <c r="FC3" s="225"/>
      <c r="FD3" s="225"/>
      <c r="FE3" s="225"/>
      <c r="FF3" s="225"/>
      <c r="FG3" s="225"/>
      <c r="FH3" s="225"/>
      <c r="FI3" s="225"/>
      <c r="FJ3" s="225"/>
      <c r="FK3" s="225"/>
      <c r="FL3" s="225"/>
      <c r="FM3" s="225"/>
      <c r="FN3" s="225"/>
      <c r="FO3" s="225"/>
      <c r="FP3" s="225"/>
      <c r="FQ3" s="225"/>
      <c r="FR3" s="225"/>
      <c r="FS3" s="225"/>
      <c r="FT3" s="225"/>
      <c r="FU3" s="225"/>
      <c r="FV3" s="225"/>
      <c r="FW3" s="225"/>
      <c r="FX3" s="225"/>
      <c r="FY3" s="225"/>
      <c r="FZ3" s="225"/>
      <c r="GA3" s="225"/>
      <c r="GB3" s="225"/>
      <c r="GC3" s="225"/>
      <c r="GD3" s="225"/>
      <c r="GE3" s="225"/>
      <c r="GF3" s="225"/>
      <c r="GG3" s="225"/>
      <c r="GH3" s="225"/>
      <c r="GI3" s="225"/>
      <c r="GJ3" s="225"/>
      <c r="GK3" s="225"/>
      <c r="GL3" s="225"/>
      <c r="GM3" s="225"/>
      <c r="GN3" s="225"/>
      <c r="GO3" s="225"/>
      <c r="GP3" s="225"/>
      <c r="GQ3" s="225"/>
      <c r="GR3" s="225"/>
      <c r="GS3" s="225"/>
      <c r="GT3" s="225"/>
      <c r="GU3" s="225"/>
      <c r="GV3" s="225"/>
      <c r="GW3" s="225"/>
      <c r="GX3" s="225"/>
      <c r="GY3" s="225"/>
      <c r="GZ3" s="225"/>
      <c r="HA3" s="225"/>
      <c r="HB3" s="225"/>
      <c r="HC3" s="225"/>
      <c r="HD3" s="225"/>
      <c r="HE3" s="225"/>
      <c r="HF3" s="225"/>
      <c r="HG3" s="225"/>
      <c r="HH3" s="225"/>
      <c r="HI3" s="225"/>
      <c r="HJ3" s="225"/>
      <c r="HK3" s="225"/>
      <c r="HL3" s="225"/>
      <c r="HM3" s="225"/>
      <c r="HN3" s="225"/>
      <c r="HO3" s="225"/>
      <c r="HP3" s="225"/>
      <c r="HQ3" s="225"/>
      <c r="HR3" s="225"/>
      <c r="HS3" s="225"/>
      <c r="HT3" s="225"/>
      <c r="HU3" s="225"/>
      <c r="HV3" s="225"/>
      <c r="HW3" s="225"/>
      <c r="HX3" s="225"/>
      <c r="HY3" s="225"/>
      <c r="HZ3" s="225"/>
      <c r="IA3" s="225"/>
      <c r="IB3" s="225"/>
      <c r="IC3" s="225"/>
      <c r="ID3" s="225"/>
      <c r="IE3" s="225"/>
      <c r="IF3" s="225"/>
      <c r="IG3" s="225"/>
      <c r="IH3" s="225"/>
      <c r="II3" s="225"/>
      <c r="IJ3" s="225"/>
      <c r="IK3" s="225"/>
      <c r="IL3" s="225"/>
      <c r="IM3" s="225"/>
      <c r="IN3" s="225"/>
      <c r="IO3" s="225"/>
      <c r="IP3" s="225"/>
      <c r="IQ3" s="225"/>
      <c r="IR3" s="225"/>
      <c r="IS3" s="225"/>
      <c r="IT3" s="225"/>
      <c r="IU3" s="225"/>
      <c r="IV3" s="225"/>
    </row>
    <row r="4" spans="1:256">
      <c r="A4" s="225"/>
      <c r="B4" s="156" t="s">
        <v>255</v>
      </c>
      <c r="C4" s="157">
        <v>205.8</v>
      </c>
      <c r="D4" s="158"/>
      <c r="E4" s="158"/>
      <c r="F4" s="226"/>
      <c r="G4" s="225"/>
      <c r="H4" s="225"/>
      <c r="K4" s="225" t="s">
        <v>29</v>
      </c>
      <c r="L4" s="225" t="s">
        <v>213</v>
      </c>
      <c r="M4" s="231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5"/>
      <c r="FF4" s="225"/>
      <c r="FG4" s="225"/>
      <c r="FH4" s="225"/>
      <c r="FI4" s="225"/>
      <c r="FJ4" s="225"/>
      <c r="FK4" s="225"/>
      <c r="FL4" s="225"/>
      <c r="FM4" s="225"/>
      <c r="FN4" s="225"/>
      <c r="FO4" s="225"/>
      <c r="FP4" s="225"/>
      <c r="FQ4" s="225"/>
      <c r="FR4" s="225"/>
      <c r="FS4" s="225"/>
      <c r="FT4" s="225"/>
      <c r="FU4" s="225"/>
      <c r="FV4" s="225"/>
      <c r="FW4" s="225"/>
      <c r="FX4" s="225"/>
      <c r="FY4" s="225"/>
      <c r="FZ4" s="225"/>
      <c r="GA4" s="225"/>
      <c r="GB4" s="225"/>
      <c r="GC4" s="225"/>
      <c r="GD4" s="225"/>
      <c r="GE4" s="225"/>
      <c r="GF4" s="225"/>
      <c r="GG4" s="225"/>
      <c r="GH4" s="225"/>
      <c r="GI4" s="225"/>
      <c r="GJ4" s="225"/>
      <c r="GK4" s="225"/>
      <c r="GL4" s="225"/>
      <c r="GM4" s="225"/>
      <c r="GN4" s="225"/>
      <c r="GO4" s="225"/>
      <c r="GP4" s="225"/>
      <c r="GQ4" s="225"/>
      <c r="GR4" s="225"/>
      <c r="GS4" s="225"/>
      <c r="GT4" s="225"/>
      <c r="GU4" s="225"/>
      <c r="GV4" s="225"/>
      <c r="GW4" s="225"/>
      <c r="GX4" s="225"/>
      <c r="GY4" s="225"/>
      <c r="GZ4" s="225"/>
      <c r="HA4" s="225"/>
      <c r="HB4" s="225"/>
      <c r="HC4" s="225"/>
      <c r="HD4" s="225"/>
      <c r="HE4" s="225"/>
      <c r="HF4" s="225"/>
      <c r="HG4" s="225"/>
      <c r="HH4" s="225"/>
      <c r="HI4" s="225"/>
      <c r="HJ4" s="225"/>
      <c r="HK4" s="225"/>
      <c r="HL4" s="225"/>
      <c r="HM4" s="225"/>
      <c r="HN4" s="225"/>
      <c r="HO4" s="225"/>
      <c r="HP4" s="225"/>
      <c r="HQ4" s="225"/>
      <c r="HR4" s="225"/>
      <c r="HS4" s="225"/>
      <c r="HT4" s="225"/>
      <c r="HU4" s="225"/>
      <c r="HV4" s="225"/>
      <c r="HW4" s="225"/>
      <c r="HX4" s="225"/>
      <c r="HY4" s="225"/>
      <c r="HZ4" s="225"/>
      <c r="IA4" s="225"/>
      <c r="IB4" s="225"/>
      <c r="IC4" s="225"/>
      <c r="ID4" s="225"/>
      <c r="IE4" s="225"/>
      <c r="IF4" s="225"/>
      <c r="IG4" s="225"/>
      <c r="IH4" s="225"/>
      <c r="II4" s="225"/>
      <c r="IJ4" s="225"/>
      <c r="IK4" s="225"/>
      <c r="IL4" s="225"/>
      <c r="IM4" s="225"/>
      <c r="IN4" s="225"/>
      <c r="IO4" s="225"/>
      <c r="IP4" s="225"/>
      <c r="IQ4" s="225"/>
      <c r="IR4" s="225"/>
      <c r="IS4" s="225"/>
      <c r="IT4" s="225"/>
      <c r="IU4" s="225"/>
      <c r="IV4" s="225"/>
    </row>
    <row r="5" spans="1:256">
      <c r="A5" s="225"/>
      <c r="B5" s="159" t="s">
        <v>256</v>
      </c>
      <c r="C5" s="160">
        <v>56</v>
      </c>
      <c r="D5" s="158"/>
      <c r="E5" s="158"/>
      <c r="F5" s="226"/>
      <c r="G5" s="225"/>
      <c r="H5" s="225"/>
      <c r="K5" s="225" t="s">
        <v>34</v>
      </c>
      <c r="L5" s="225" t="s">
        <v>214</v>
      </c>
      <c r="M5" s="231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25"/>
      <c r="EA5" s="225"/>
      <c r="EB5" s="225"/>
      <c r="EC5" s="225"/>
      <c r="ED5" s="225"/>
      <c r="EE5" s="225"/>
      <c r="EF5" s="225"/>
      <c r="EG5" s="225"/>
      <c r="EH5" s="225"/>
      <c r="EI5" s="225"/>
      <c r="EJ5" s="225"/>
      <c r="EK5" s="225"/>
      <c r="EL5" s="225"/>
      <c r="EM5" s="225"/>
      <c r="EN5" s="225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5"/>
      <c r="FH5" s="225"/>
      <c r="FI5" s="225"/>
      <c r="FJ5" s="225"/>
      <c r="FK5" s="225"/>
      <c r="FL5" s="225"/>
      <c r="FM5" s="225"/>
      <c r="FN5" s="225"/>
      <c r="FO5" s="225"/>
      <c r="FP5" s="225"/>
      <c r="FQ5" s="225"/>
      <c r="FR5" s="225"/>
      <c r="FS5" s="225"/>
      <c r="FT5" s="225"/>
      <c r="FU5" s="225"/>
      <c r="FV5" s="225"/>
      <c r="FW5" s="225"/>
      <c r="FX5" s="225"/>
      <c r="FY5" s="225"/>
      <c r="FZ5" s="225"/>
      <c r="GA5" s="225"/>
      <c r="GB5" s="225"/>
      <c r="GC5" s="225"/>
      <c r="GD5" s="225"/>
      <c r="GE5" s="225"/>
      <c r="GF5" s="225"/>
      <c r="GG5" s="225"/>
      <c r="GH5" s="225"/>
      <c r="GI5" s="225"/>
      <c r="GJ5" s="225"/>
      <c r="GK5" s="225"/>
      <c r="GL5" s="225"/>
      <c r="GM5" s="225"/>
      <c r="GN5" s="225"/>
      <c r="GO5" s="225"/>
      <c r="GP5" s="225"/>
      <c r="GQ5" s="225"/>
      <c r="GR5" s="225"/>
      <c r="GS5" s="225"/>
      <c r="GT5" s="225"/>
      <c r="GU5" s="225"/>
      <c r="GV5" s="225"/>
      <c r="GW5" s="225"/>
      <c r="GX5" s="225"/>
      <c r="GY5" s="225"/>
      <c r="GZ5" s="225"/>
      <c r="HA5" s="225"/>
      <c r="HB5" s="225"/>
      <c r="HC5" s="225"/>
      <c r="HD5" s="225"/>
      <c r="HE5" s="225"/>
      <c r="HF5" s="225"/>
      <c r="HG5" s="225"/>
      <c r="HH5" s="225"/>
      <c r="HI5" s="225"/>
      <c r="HJ5" s="225"/>
      <c r="HK5" s="225"/>
      <c r="HL5" s="225"/>
      <c r="HM5" s="225"/>
      <c r="HN5" s="225"/>
      <c r="HO5" s="225"/>
      <c r="HP5" s="225"/>
      <c r="HQ5" s="225"/>
      <c r="HR5" s="225"/>
      <c r="HS5" s="225"/>
      <c r="HT5" s="225"/>
      <c r="HU5" s="225"/>
      <c r="HV5" s="225"/>
      <c r="HW5" s="225"/>
      <c r="HX5" s="225"/>
      <c r="HY5" s="225"/>
      <c r="HZ5" s="225"/>
      <c r="IA5" s="225"/>
      <c r="IB5" s="225"/>
      <c r="IC5" s="225"/>
      <c r="ID5" s="225"/>
      <c r="IE5" s="225"/>
      <c r="IF5" s="225"/>
      <c r="IG5" s="225"/>
      <c r="IH5" s="225"/>
      <c r="II5" s="225"/>
      <c r="IJ5" s="225"/>
      <c r="IK5" s="225"/>
      <c r="IL5" s="225"/>
      <c r="IM5" s="225"/>
      <c r="IN5" s="225"/>
      <c r="IO5" s="225"/>
      <c r="IP5" s="225"/>
      <c r="IQ5" s="225"/>
      <c r="IR5" s="225"/>
      <c r="IS5" s="225"/>
      <c r="IT5" s="225"/>
      <c r="IU5" s="225"/>
      <c r="IV5" s="225"/>
    </row>
    <row r="6" spans="1:256">
      <c r="A6" s="225"/>
      <c r="B6" s="159" t="s">
        <v>257</v>
      </c>
      <c r="C6" s="160">
        <v>129.22</v>
      </c>
      <c r="D6" s="158"/>
      <c r="E6" s="158">
        <v>10560</v>
      </c>
      <c r="F6" s="226"/>
      <c r="G6" s="231">
        <v>217464</v>
      </c>
      <c r="H6" s="231">
        <v>1017756</v>
      </c>
      <c r="K6" s="225" t="s">
        <v>39</v>
      </c>
      <c r="L6" s="225" t="s">
        <v>40</v>
      </c>
      <c r="M6" s="231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5"/>
      <c r="FL6" s="225"/>
      <c r="FM6" s="225"/>
      <c r="FN6" s="225"/>
      <c r="FO6" s="225"/>
      <c r="FP6" s="225"/>
      <c r="FQ6" s="225"/>
      <c r="FR6" s="225"/>
      <c r="FS6" s="225"/>
      <c r="FT6" s="225"/>
      <c r="FU6" s="225"/>
      <c r="FV6" s="225"/>
      <c r="FW6" s="225"/>
      <c r="FX6" s="225"/>
      <c r="FY6" s="225"/>
      <c r="FZ6" s="225"/>
      <c r="GA6" s="225"/>
      <c r="GB6" s="225"/>
      <c r="GC6" s="225"/>
      <c r="GD6" s="225"/>
      <c r="GE6" s="225"/>
      <c r="GF6" s="225"/>
      <c r="GG6" s="225"/>
      <c r="GH6" s="225"/>
      <c r="GI6" s="225"/>
      <c r="GJ6" s="225"/>
      <c r="GK6" s="225"/>
      <c r="GL6" s="225"/>
      <c r="GM6" s="225"/>
      <c r="GN6" s="225"/>
      <c r="GO6" s="225"/>
      <c r="GP6" s="225"/>
      <c r="GQ6" s="225"/>
      <c r="GR6" s="225"/>
      <c r="GS6" s="225"/>
      <c r="GT6" s="225"/>
      <c r="GU6" s="225"/>
      <c r="GV6" s="225"/>
      <c r="GW6" s="225"/>
      <c r="GX6" s="225"/>
      <c r="GY6" s="225"/>
      <c r="GZ6" s="225"/>
      <c r="HA6" s="225"/>
      <c r="HB6" s="225"/>
      <c r="HC6" s="225"/>
      <c r="HD6" s="225"/>
      <c r="HE6" s="225"/>
      <c r="HF6" s="225"/>
      <c r="HG6" s="225"/>
      <c r="HH6" s="225"/>
      <c r="HI6" s="225"/>
      <c r="HJ6" s="225"/>
      <c r="HK6" s="225"/>
      <c r="HL6" s="225"/>
      <c r="HM6" s="225"/>
      <c r="HN6" s="225"/>
      <c r="HO6" s="225"/>
      <c r="HP6" s="225"/>
      <c r="HQ6" s="225"/>
      <c r="HR6" s="225"/>
      <c r="HS6" s="225"/>
      <c r="HT6" s="225"/>
      <c r="HU6" s="225"/>
      <c r="HV6" s="225"/>
      <c r="HW6" s="225"/>
      <c r="HX6" s="225"/>
      <c r="HY6" s="225"/>
      <c r="HZ6" s="225"/>
      <c r="IA6" s="225"/>
      <c r="IB6" s="225"/>
      <c r="IC6" s="225"/>
      <c r="ID6" s="225"/>
      <c r="IE6" s="225"/>
      <c r="IF6" s="225"/>
      <c r="IG6" s="225"/>
      <c r="IH6" s="225"/>
      <c r="II6" s="225"/>
      <c r="IJ6" s="225"/>
      <c r="IK6" s="225"/>
      <c r="IL6" s="225"/>
      <c r="IM6" s="225"/>
      <c r="IN6" s="225"/>
      <c r="IO6" s="225"/>
      <c r="IP6" s="225"/>
      <c r="IQ6" s="225"/>
      <c r="IR6" s="225"/>
      <c r="IS6" s="225"/>
      <c r="IT6" s="225"/>
      <c r="IU6" s="225"/>
      <c r="IV6" s="225"/>
    </row>
    <row r="7" spans="1:256">
      <c r="A7" s="161" t="s">
        <v>258</v>
      </c>
      <c r="B7" s="159" t="s">
        <v>259</v>
      </c>
      <c r="C7" s="160">
        <v>140</v>
      </c>
      <c r="D7" s="158"/>
      <c r="E7" s="158"/>
      <c r="F7" s="226"/>
      <c r="G7" s="231"/>
      <c r="H7" s="231"/>
      <c r="K7" s="230" t="s">
        <v>45</v>
      </c>
      <c r="L7" s="230" t="s">
        <v>46</v>
      </c>
      <c r="M7" s="231">
        <f>F31</f>
        <v>17.142628279775302</v>
      </c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5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5"/>
      <c r="FF7" s="225"/>
      <c r="FG7" s="225"/>
      <c r="FH7" s="225"/>
      <c r="FI7" s="225"/>
      <c r="FJ7" s="225"/>
      <c r="FK7" s="225"/>
      <c r="FL7" s="225"/>
      <c r="FM7" s="225"/>
      <c r="FN7" s="225"/>
      <c r="FO7" s="225"/>
      <c r="FP7" s="225"/>
      <c r="FQ7" s="225"/>
      <c r="FR7" s="225"/>
      <c r="FS7" s="225"/>
      <c r="FT7" s="225"/>
      <c r="FU7" s="225"/>
      <c r="FV7" s="225"/>
      <c r="FW7" s="225"/>
      <c r="FX7" s="225"/>
      <c r="FY7" s="225"/>
      <c r="FZ7" s="225"/>
      <c r="GA7" s="225"/>
      <c r="GB7" s="225"/>
      <c r="GC7" s="225"/>
      <c r="GD7" s="225"/>
      <c r="GE7" s="225"/>
      <c r="GF7" s="225"/>
      <c r="GG7" s="225"/>
      <c r="GH7" s="225"/>
      <c r="GI7" s="225"/>
      <c r="GJ7" s="225"/>
      <c r="GK7" s="225"/>
      <c r="GL7" s="225"/>
      <c r="GM7" s="225"/>
      <c r="GN7" s="225"/>
      <c r="GO7" s="225"/>
      <c r="GP7" s="225"/>
      <c r="GQ7" s="225"/>
      <c r="GR7" s="225"/>
      <c r="GS7" s="225"/>
      <c r="GT7" s="225"/>
      <c r="GU7" s="225"/>
      <c r="GV7" s="225"/>
      <c r="GW7" s="225"/>
      <c r="GX7" s="225"/>
      <c r="GY7" s="225"/>
      <c r="GZ7" s="225"/>
      <c r="HA7" s="225"/>
      <c r="HB7" s="225"/>
      <c r="HC7" s="225"/>
      <c r="HD7" s="225"/>
      <c r="HE7" s="225"/>
      <c r="HF7" s="225"/>
      <c r="HG7" s="225"/>
      <c r="HH7" s="225"/>
      <c r="HI7" s="225"/>
      <c r="HJ7" s="225"/>
      <c r="HK7" s="225"/>
      <c r="HL7" s="225"/>
      <c r="HM7" s="225"/>
      <c r="HN7" s="225"/>
      <c r="HO7" s="225"/>
      <c r="HP7" s="225"/>
      <c r="HQ7" s="225"/>
      <c r="HR7" s="225"/>
      <c r="HS7" s="225"/>
      <c r="HT7" s="225"/>
      <c r="HU7" s="225"/>
      <c r="HV7" s="225"/>
      <c r="HW7" s="225"/>
      <c r="HX7" s="225"/>
      <c r="HY7" s="225"/>
      <c r="HZ7" s="225"/>
      <c r="IA7" s="225"/>
      <c r="IB7" s="225"/>
      <c r="IC7" s="225"/>
      <c r="ID7" s="225"/>
      <c r="IE7" s="225"/>
      <c r="IF7" s="225"/>
      <c r="IG7" s="225"/>
      <c r="IH7" s="225"/>
      <c r="II7" s="225"/>
      <c r="IJ7" s="225"/>
      <c r="IK7" s="225"/>
      <c r="IL7" s="225"/>
      <c r="IM7" s="225"/>
      <c r="IN7" s="225"/>
      <c r="IO7" s="225"/>
      <c r="IP7" s="225"/>
      <c r="IQ7" s="225"/>
      <c r="IR7" s="225"/>
      <c r="IS7" s="225"/>
      <c r="IT7" s="225"/>
      <c r="IU7" s="225"/>
      <c r="IV7" s="225"/>
    </row>
    <row r="8" spans="1:256">
      <c r="A8" s="225"/>
      <c r="B8" s="159" t="s">
        <v>260</v>
      </c>
      <c r="C8" s="162">
        <v>73.5</v>
      </c>
      <c r="D8" s="158"/>
      <c r="E8" s="158"/>
      <c r="F8" s="226"/>
      <c r="G8" s="231"/>
      <c r="H8" s="231">
        <v>684701</v>
      </c>
      <c r="K8" s="230" t="s">
        <v>50</v>
      </c>
      <c r="L8" s="230" t="s">
        <v>51</v>
      </c>
      <c r="M8" s="231">
        <f>F32+E10</f>
        <v>9.011835257514246</v>
      </c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  <c r="EZ8" s="225"/>
      <c r="FA8" s="225"/>
      <c r="FB8" s="225"/>
      <c r="FC8" s="225"/>
      <c r="FD8" s="225"/>
      <c r="FE8" s="225"/>
      <c r="FF8" s="225"/>
      <c r="FG8" s="225"/>
      <c r="FH8" s="225"/>
      <c r="FI8" s="225"/>
      <c r="FJ8" s="225"/>
      <c r="FK8" s="225"/>
      <c r="FL8" s="225"/>
      <c r="FM8" s="225"/>
      <c r="FN8" s="225"/>
      <c r="FO8" s="225"/>
      <c r="FP8" s="225"/>
      <c r="FQ8" s="225"/>
      <c r="FR8" s="225"/>
      <c r="FS8" s="225"/>
      <c r="FT8" s="225"/>
      <c r="FU8" s="225"/>
      <c r="FV8" s="225"/>
      <c r="FW8" s="225"/>
      <c r="FX8" s="225"/>
      <c r="FY8" s="225"/>
      <c r="FZ8" s="225"/>
      <c r="GA8" s="225"/>
      <c r="GB8" s="225"/>
      <c r="GC8" s="225"/>
      <c r="GD8" s="225"/>
      <c r="GE8" s="225"/>
      <c r="GF8" s="225"/>
      <c r="GG8" s="225"/>
      <c r="GH8" s="225"/>
      <c r="GI8" s="225"/>
      <c r="GJ8" s="225"/>
      <c r="GK8" s="225"/>
      <c r="GL8" s="225"/>
      <c r="GM8" s="225"/>
      <c r="GN8" s="225"/>
      <c r="GO8" s="225"/>
      <c r="GP8" s="225"/>
      <c r="GQ8" s="225"/>
      <c r="GR8" s="225"/>
      <c r="GS8" s="225"/>
      <c r="GT8" s="225"/>
      <c r="GU8" s="225"/>
      <c r="GV8" s="225"/>
      <c r="GW8" s="225"/>
      <c r="GX8" s="225"/>
      <c r="GY8" s="225"/>
      <c r="GZ8" s="225"/>
      <c r="HA8" s="225"/>
      <c r="HB8" s="225"/>
      <c r="HC8" s="225"/>
      <c r="HD8" s="225"/>
      <c r="HE8" s="225"/>
      <c r="HF8" s="225"/>
      <c r="HG8" s="225"/>
      <c r="HH8" s="225"/>
      <c r="HI8" s="225"/>
      <c r="HJ8" s="225"/>
      <c r="HK8" s="225"/>
      <c r="HL8" s="225"/>
      <c r="HM8" s="225"/>
      <c r="HN8" s="225"/>
      <c r="HO8" s="225"/>
      <c r="HP8" s="225"/>
      <c r="HQ8" s="225"/>
      <c r="HR8" s="225"/>
      <c r="HS8" s="225"/>
      <c r="HT8" s="225"/>
      <c r="HU8" s="225"/>
      <c r="HV8" s="225"/>
      <c r="HW8" s="225"/>
      <c r="HX8" s="225"/>
      <c r="HY8" s="225"/>
      <c r="HZ8" s="225"/>
      <c r="IA8" s="225"/>
      <c r="IB8" s="225"/>
      <c r="IC8" s="225"/>
      <c r="ID8" s="225"/>
      <c r="IE8" s="225"/>
      <c r="IF8" s="225"/>
      <c r="IG8" s="225"/>
      <c r="IH8" s="225"/>
      <c r="II8" s="225"/>
      <c r="IJ8" s="225"/>
      <c r="IK8" s="225"/>
      <c r="IL8" s="225"/>
      <c r="IM8" s="225"/>
      <c r="IN8" s="225"/>
      <c r="IO8" s="225"/>
      <c r="IP8" s="225"/>
      <c r="IQ8" s="225"/>
      <c r="IR8" s="225"/>
      <c r="IS8" s="225"/>
      <c r="IT8" s="225"/>
      <c r="IU8" s="225"/>
      <c r="IV8" s="225"/>
    </row>
    <row r="9" spans="1:256">
      <c r="A9" s="225"/>
      <c r="B9" s="163" t="s">
        <v>261</v>
      </c>
      <c r="C9" s="162">
        <f>SUM(C4:C8)</f>
        <v>604.52</v>
      </c>
      <c r="D9" s="158"/>
      <c r="E9" s="158"/>
      <c r="F9" s="226"/>
      <c r="G9" s="225"/>
      <c r="H9" s="232">
        <f>H8+H6</f>
        <v>1702457</v>
      </c>
      <c r="K9" s="225" t="s">
        <v>56</v>
      </c>
      <c r="L9" s="225" t="s">
        <v>42</v>
      </c>
      <c r="M9" s="231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  <c r="FS9" s="225"/>
      <c r="FT9" s="225"/>
      <c r="FU9" s="225"/>
      <c r="FV9" s="225"/>
      <c r="FW9" s="225"/>
      <c r="FX9" s="225"/>
      <c r="FY9" s="225"/>
      <c r="FZ9" s="225"/>
      <c r="GA9" s="225"/>
      <c r="GB9" s="225"/>
      <c r="GC9" s="225"/>
      <c r="GD9" s="225"/>
      <c r="GE9" s="225"/>
      <c r="GF9" s="225"/>
      <c r="GG9" s="225"/>
      <c r="GH9" s="225"/>
      <c r="GI9" s="225"/>
      <c r="GJ9" s="225"/>
      <c r="GK9" s="225"/>
      <c r="GL9" s="225"/>
      <c r="GM9" s="225"/>
      <c r="GN9" s="225"/>
      <c r="GO9" s="225"/>
      <c r="GP9" s="225"/>
      <c r="GQ9" s="225"/>
      <c r="GR9" s="225"/>
      <c r="GS9" s="225"/>
      <c r="GT9" s="225"/>
      <c r="GU9" s="225"/>
      <c r="GV9" s="225"/>
      <c r="GW9" s="225"/>
      <c r="GX9" s="225"/>
      <c r="GY9" s="225"/>
      <c r="GZ9" s="225"/>
      <c r="HA9" s="225"/>
      <c r="HB9" s="225"/>
      <c r="HC9" s="225"/>
      <c r="HD9" s="225"/>
      <c r="HE9" s="225"/>
      <c r="HF9" s="225"/>
      <c r="HG9" s="225"/>
      <c r="HH9" s="225"/>
      <c r="HI9" s="225"/>
      <c r="HJ9" s="225"/>
      <c r="HK9" s="225"/>
      <c r="HL9" s="225"/>
      <c r="HM9" s="225"/>
      <c r="HN9" s="225"/>
      <c r="HO9" s="225"/>
      <c r="HP9" s="225"/>
      <c r="HQ9" s="225"/>
      <c r="HR9" s="225"/>
      <c r="HS9" s="225"/>
      <c r="HT9" s="225"/>
      <c r="HU9" s="225"/>
      <c r="HV9" s="225"/>
      <c r="HW9" s="225"/>
      <c r="HX9" s="225"/>
      <c r="HY9" s="225"/>
      <c r="HZ9" s="225"/>
      <c r="IA9" s="225"/>
      <c r="IB9" s="225"/>
      <c r="IC9" s="225"/>
      <c r="ID9" s="225"/>
      <c r="IE9" s="225"/>
      <c r="IF9" s="225"/>
      <c r="IG9" s="225"/>
      <c r="IH9" s="225"/>
      <c r="II9" s="225"/>
      <c r="IJ9" s="225"/>
      <c r="IK9" s="225"/>
      <c r="IL9" s="225"/>
      <c r="IM9" s="225"/>
      <c r="IN9" s="225"/>
      <c r="IO9" s="225"/>
      <c r="IP9" s="225"/>
      <c r="IQ9" s="225"/>
      <c r="IR9" s="225"/>
      <c r="IS9" s="225"/>
      <c r="IT9" s="225"/>
      <c r="IU9" s="225"/>
      <c r="IV9" s="225"/>
    </row>
    <row r="10" spans="1:256">
      <c r="A10" s="225"/>
      <c r="B10" s="164" t="s">
        <v>262</v>
      </c>
      <c r="C10" s="233">
        <v>0</v>
      </c>
      <c r="D10" s="234" t="s">
        <v>51</v>
      </c>
      <c r="E10" s="235">
        <f>C10/2</f>
        <v>0</v>
      </c>
      <c r="F10" s="234" t="s">
        <v>101</v>
      </c>
      <c r="G10" s="234"/>
      <c r="H10" s="236">
        <f>C10/2</f>
        <v>0</v>
      </c>
      <c r="K10" s="223" t="s">
        <v>59</v>
      </c>
      <c r="L10" s="223" t="s">
        <v>60</v>
      </c>
      <c r="M10" s="237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25"/>
      <c r="DT10" s="225"/>
      <c r="DU10" s="225"/>
      <c r="DV10" s="225"/>
      <c r="DW10" s="225"/>
      <c r="DX10" s="225"/>
      <c r="DY10" s="225"/>
      <c r="DZ10" s="225"/>
      <c r="EA10" s="225"/>
      <c r="EB10" s="225"/>
      <c r="EC10" s="225"/>
      <c r="ED10" s="225"/>
      <c r="EE10" s="225"/>
      <c r="EF10" s="225"/>
      <c r="EG10" s="225"/>
      <c r="EH10" s="225"/>
      <c r="EI10" s="225"/>
      <c r="EJ10" s="225"/>
      <c r="EK10" s="225"/>
      <c r="EL10" s="225"/>
      <c r="EM10" s="225"/>
      <c r="EN10" s="225"/>
      <c r="EO10" s="225"/>
      <c r="EP10" s="225"/>
      <c r="EQ10" s="225"/>
      <c r="ER10" s="225"/>
      <c r="ES10" s="225"/>
      <c r="ET10" s="225"/>
      <c r="EU10" s="225"/>
      <c r="EV10" s="225"/>
      <c r="EW10" s="225"/>
      <c r="EX10" s="225"/>
      <c r="EY10" s="225"/>
      <c r="EZ10" s="225"/>
      <c r="FA10" s="225"/>
      <c r="FB10" s="225"/>
      <c r="FC10" s="225"/>
      <c r="FD10" s="225"/>
      <c r="FE10" s="225"/>
      <c r="FF10" s="225"/>
      <c r="FG10" s="225"/>
      <c r="FH10" s="225"/>
      <c r="FI10" s="225"/>
      <c r="FJ10" s="225"/>
      <c r="FK10" s="225"/>
      <c r="FL10" s="225"/>
      <c r="FM10" s="225"/>
      <c r="FN10" s="225"/>
      <c r="FO10" s="225"/>
      <c r="FP10" s="225"/>
      <c r="FQ10" s="225"/>
      <c r="FR10" s="225"/>
      <c r="FS10" s="225"/>
      <c r="FT10" s="225"/>
      <c r="FU10" s="225"/>
      <c r="FV10" s="225"/>
      <c r="FW10" s="225"/>
      <c r="FX10" s="225"/>
      <c r="FY10" s="225"/>
      <c r="FZ10" s="225"/>
      <c r="GA10" s="225"/>
      <c r="GB10" s="225"/>
      <c r="GC10" s="225"/>
      <c r="GD10" s="225"/>
      <c r="GE10" s="225"/>
      <c r="GF10" s="225"/>
      <c r="GG10" s="225"/>
      <c r="GH10" s="225"/>
      <c r="GI10" s="225"/>
      <c r="GJ10" s="225"/>
      <c r="GK10" s="225"/>
      <c r="GL10" s="225"/>
      <c r="GM10" s="225"/>
      <c r="GN10" s="225"/>
      <c r="GO10" s="225"/>
      <c r="GP10" s="225"/>
      <c r="GQ10" s="225"/>
      <c r="GR10" s="225"/>
      <c r="GS10" s="225"/>
      <c r="GT10" s="225"/>
      <c r="GU10" s="225"/>
      <c r="GV10" s="225"/>
      <c r="GW10" s="225"/>
      <c r="GX10" s="225"/>
      <c r="GY10" s="225"/>
      <c r="GZ10" s="225"/>
      <c r="HA10" s="225"/>
      <c r="HB10" s="225"/>
      <c r="HC10" s="225"/>
      <c r="HD10" s="225"/>
      <c r="HE10" s="225"/>
      <c r="HF10" s="225"/>
      <c r="HG10" s="225"/>
      <c r="HH10" s="225"/>
      <c r="HI10" s="225"/>
      <c r="HJ10" s="225"/>
      <c r="HK10" s="225"/>
      <c r="HL10" s="225"/>
      <c r="HM10" s="225"/>
      <c r="HN10" s="225"/>
      <c r="HO10" s="225"/>
      <c r="HP10" s="225"/>
      <c r="HQ10" s="225"/>
      <c r="HR10" s="225"/>
      <c r="HS10" s="225"/>
      <c r="HT10" s="225"/>
      <c r="HU10" s="225"/>
      <c r="HV10" s="225"/>
      <c r="HW10" s="225"/>
      <c r="HX10" s="225"/>
      <c r="HY10" s="225"/>
      <c r="HZ10" s="225"/>
      <c r="IA10" s="225"/>
      <c r="IB10" s="225"/>
      <c r="IC10" s="225"/>
      <c r="ID10" s="225"/>
      <c r="IE10" s="225"/>
      <c r="IF10" s="225"/>
      <c r="IG10" s="225"/>
      <c r="IH10" s="225"/>
      <c r="II10" s="225"/>
      <c r="IJ10" s="225"/>
      <c r="IK10" s="225"/>
      <c r="IL10" s="225"/>
      <c r="IM10" s="225"/>
      <c r="IN10" s="225"/>
      <c r="IO10" s="225"/>
      <c r="IP10" s="225"/>
      <c r="IQ10" s="225"/>
      <c r="IR10" s="225"/>
      <c r="IS10" s="225"/>
      <c r="IT10" s="225"/>
      <c r="IU10" s="225"/>
      <c r="IV10" s="225"/>
    </row>
    <row r="11" spans="1:256">
      <c r="A11" s="225"/>
      <c r="B11" s="148" t="s">
        <v>263</v>
      </c>
      <c r="C11" s="226"/>
      <c r="D11" s="226"/>
      <c r="E11" s="226"/>
      <c r="F11" s="226"/>
      <c r="G11" s="225"/>
      <c r="H11" s="225"/>
      <c r="K11" s="225" t="s">
        <v>63</v>
      </c>
      <c r="L11" s="225" t="s">
        <v>64</v>
      </c>
      <c r="M11" s="231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25"/>
      <c r="DT11" s="225"/>
      <c r="DU11" s="225"/>
      <c r="DV11" s="225"/>
      <c r="DW11" s="225"/>
      <c r="DX11" s="225"/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/>
      <c r="EL11" s="225"/>
      <c r="EM11" s="225"/>
      <c r="EN11" s="225"/>
      <c r="EO11" s="225"/>
      <c r="EP11" s="225"/>
      <c r="EQ11" s="225"/>
      <c r="ER11" s="225"/>
      <c r="ES11" s="225"/>
      <c r="ET11" s="225"/>
      <c r="EU11" s="225"/>
      <c r="EV11" s="225"/>
      <c r="EW11" s="225"/>
      <c r="EX11" s="225"/>
      <c r="EY11" s="225"/>
      <c r="EZ11" s="225"/>
      <c r="FA11" s="225"/>
      <c r="FB11" s="225"/>
      <c r="FC11" s="225"/>
      <c r="FD11" s="225"/>
      <c r="FE11" s="225"/>
      <c r="FF11" s="225"/>
      <c r="FG11" s="225"/>
      <c r="FH11" s="225"/>
      <c r="FI11" s="225"/>
      <c r="FJ11" s="225"/>
      <c r="FK11" s="225"/>
      <c r="FL11" s="225"/>
      <c r="FM11" s="225"/>
      <c r="FN11" s="225"/>
      <c r="FO11" s="225"/>
      <c r="FP11" s="225"/>
      <c r="FQ11" s="225"/>
      <c r="FR11" s="225"/>
      <c r="FS11" s="225"/>
      <c r="FT11" s="225"/>
      <c r="FU11" s="225"/>
      <c r="FV11" s="225"/>
      <c r="FW11" s="225"/>
      <c r="FX11" s="225"/>
      <c r="FY11" s="225"/>
      <c r="FZ11" s="225"/>
      <c r="GA11" s="225"/>
      <c r="GB11" s="225"/>
      <c r="GC11" s="225"/>
      <c r="GD11" s="225"/>
      <c r="GE11" s="225"/>
      <c r="GF11" s="225"/>
      <c r="GG11" s="225"/>
      <c r="GH11" s="225"/>
      <c r="GI11" s="225"/>
      <c r="GJ11" s="225"/>
      <c r="GK11" s="225"/>
      <c r="GL11" s="225"/>
      <c r="GM11" s="225"/>
      <c r="GN11" s="225"/>
      <c r="GO11" s="225"/>
      <c r="GP11" s="225"/>
      <c r="GQ11" s="225"/>
      <c r="GR11" s="225"/>
      <c r="GS11" s="225"/>
      <c r="GT11" s="225"/>
      <c r="GU11" s="225"/>
      <c r="GV11" s="225"/>
      <c r="GW11" s="225"/>
      <c r="GX11" s="225"/>
      <c r="GY11" s="225"/>
      <c r="GZ11" s="225"/>
      <c r="HA11" s="225"/>
      <c r="HB11" s="225"/>
      <c r="HC11" s="225"/>
      <c r="HD11" s="225"/>
      <c r="HE11" s="225"/>
      <c r="HF11" s="225"/>
      <c r="HG11" s="225"/>
      <c r="HH11" s="225"/>
      <c r="HI11" s="225"/>
      <c r="HJ11" s="225"/>
      <c r="HK11" s="225"/>
      <c r="HL11" s="225"/>
      <c r="HM11" s="225"/>
      <c r="HN11" s="225"/>
      <c r="HO11" s="225"/>
      <c r="HP11" s="225"/>
      <c r="HQ11" s="225"/>
      <c r="HR11" s="225"/>
      <c r="HS11" s="225"/>
      <c r="HT11" s="225"/>
      <c r="HU11" s="225"/>
      <c r="HV11" s="225"/>
      <c r="HW11" s="225"/>
      <c r="HX11" s="225"/>
      <c r="HY11" s="225"/>
      <c r="HZ11" s="225"/>
      <c r="IA11" s="225"/>
      <c r="IB11" s="225"/>
      <c r="IC11" s="225"/>
      <c r="ID11" s="225"/>
      <c r="IE11" s="225"/>
      <c r="IF11" s="225"/>
      <c r="IG11" s="225"/>
      <c r="IH11" s="225"/>
      <c r="II11" s="225"/>
      <c r="IJ11" s="225"/>
      <c r="IK11" s="225"/>
      <c r="IL11" s="225"/>
      <c r="IM11" s="225"/>
      <c r="IN11" s="225"/>
      <c r="IO11" s="225"/>
      <c r="IP11" s="225"/>
      <c r="IQ11" s="225"/>
      <c r="IR11" s="225"/>
      <c r="IS11" s="225"/>
      <c r="IT11" s="225"/>
      <c r="IU11" s="225"/>
      <c r="IV11" s="225"/>
    </row>
    <row r="12" spans="1:256">
      <c r="A12" s="225"/>
      <c r="B12" s="225"/>
      <c r="C12" s="165" t="s">
        <v>264</v>
      </c>
      <c r="D12" s="226"/>
      <c r="E12" s="226"/>
      <c r="F12" s="226"/>
      <c r="G12" s="225"/>
      <c r="H12" s="225"/>
      <c r="I12" s="225"/>
      <c r="J12" s="225"/>
      <c r="K12" s="225" t="s">
        <v>68</v>
      </c>
      <c r="L12" s="225" t="s">
        <v>199</v>
      </c>
      <c r="M12" s="231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5"/>
      <c r="FF12" s="225"/>
      <c r="FG12" s="225"/>
      <c r="FH12" s="225"/>
      <c r="FI12" s="225"/>
      <c r="FJ12" s="225"/>
      <c r="FK12" s="225"/>
      <c r="FL12" s="225"/>
      <c r="FM12" s="225"/>
      <c r="FN12" s="225"/>
      <c r="FO12" s="225"/>
      <c r="FP12" s="225"/>
      <c r="FQ12" s="225"/>
      <c r="FR12" s="225"/>
      <c r="FS12" s="225"/>
      <c r="FT12" s="225"/>
      <c r="FU12" s="225"/>
      <c r="FV12" s="225"/>
      <c r="FW12" s="225"/>
      <c r="FX12" s="225"/>
      <c r="FY12" s="225"/>
      <c r="FZ12" s="225"/>
      <c r="GA12" s="225"/>
      <c r="GB12" s="225"/>
      <c r="GC12" s="225"/>
      <c r="GD12" s="225"/>
      <c r="GE12" s="225"/>
      <c r="GF12" s="225"/>
      <c r="GG12" s="225"/>
      <c r="GH12" s="225"/>
      <c r="GI12" s="225"/>
      <c r="GJ12" s="225"/>
      <c r="GK12" s="225"/>
      <c r="GL12" s="225"/>
      <c r="GM12" s="225"/>
      <c r="GN12" s="225"/>
      <c r="GO12" s="225"/>
      <c r="GP12" s="225"/>
      <c r="GQ12" s="225"/>
      <c r="GR12" s="225"/>
      <c r="GS12" s="225"/>
      <c r="GT12" s="225"/>
      <c r="GU12" s="225"/>
      <c r="GV12" s="225"/>
      <c r="GW12" s="225"/>
      <c r="GX12" s="225"/>
      <c r="GY12" s="225"/>
      <c r="GZ12" s="225"/>
      <c r="HA12" s="225"/>
      <c r="HB12" s="225"/>
      <c r="HC12" s="225"/>
      <c r="HD12" s="225"/>
      <c r="HE12" s="225"/>
      <c r="HF12" s="225"/>
      <c r="HG12" s="225"/>
      <c r="HH12" s="225"/>
      <c r="HI12" s="225"/>
      <c r="HJ12" s="225"/>
      <c r="HK12" s="225"/>
      <c r="HL12" s="225"/>
      <c r="HM12" s="225"/>
      <c r="HN12" s="225"/>
      <c r="HO12" s="225"/>
      <c r="HP12" s="225"/>
      <c r="HQ12" s="225"/>
      <c r="HR12" s="225"/>
      <c r="HS12" s="225"/>
      <c r="HT12" s="225"/>
      <c r="HU12" s="225"/>
      <c r="HV12" s="225"/>
      <c r="HW12" s="225"/>
      <c r="HX12" s="225"/>
      <c r="HY12" s="225"/>
      <c r="HZ12" s="225"/>
      <c r="IA12" s="225"/>
      <c r="IB12" s="225"/>
      <c r="IC12" s="225"/>
      <c r="ID12" s="225"/>
      <c r="IE12" s="225"/>
      <c r="IF12" s="225"/>
      <c r="IG12" s="225"/>
      <c r="IH12" s="225"/>
      <c r="II12" s="225"/>
      <c r="IJ12" s="225"/>
      <c r="IK12" s="225"/>
      <c r="IL12" s="225"/>
      <c r="IM12" s="225"/>
      <c r="IN12" s="225"/>
      <c r="IO12" s="225"/>
      <c r="IP12" s="225"/>
      <c r="IQ12" s="225"/>
      <c r="IR12" s="225"/>
      <c r="IS12" s="225"/>
      <c r="IT12" s="225"/>
      <c r="IU12" s="225"/>
      <c r="IV12" s="225"/>
    </row>
    <row r="13" spans="1:256">
      <c r="A13" s="225"/>
      <c r="B13" s="163" t="s">
        <v>265</v>
      </c>
      <c r="C13" s="166"/>
      <c r="D13" s="167" t="s">
        <v>266</v>
      </c>
      <c r="E13" s="168"/>
      <c r="F13" s="226"/>
      <c r="G13" s="225"/>
      <c r="H13" s="225"/>
      <c r="I13" s="225"/>
      <c r="J13" s="225"/>
      <c r="K13" s="225" t="s">
        <v>70</v>
      </c>
      <c r="L13" s="225" t="s">
        <v>71</v>
      </c>
      <c r="M13" s="231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  <c r="DT13" s="225"/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5"/>
      <c r="ES13" s="225"/>
      <c r="ET13" s="225"/>
      <c r="EU13" s="225"/>
      <c r="EV13" s="225"/>
      <c r="EW13" s="225"/>
      <c r="EX13" s="225"/>
      <c r="EY13" s="225"/>
      <c r="EZ13" s="225"/>
      <c r="FA13" s="225"/>
      <c r="FB13" s="225"/>
      <c r="FC13" s="225"/>
      <c r="FD13" s="225"/>
      <c r="FE13" s="225"/>
      <c r="FF13" s="225"/>
      <c r="FG13" s="225"/>
      <c r="FH13" s="225"/>
      <c r="FI13" s="225"/>
      <c r="FJ13" s="225"/>
      <c r="FK13" s="225"/>
      <c r="FL13" s="225"/>
      <c r="FM13" s="225"/>
      <c r="FN13" s="225"/>
      <c r="FO13" s="225"/>
      <c r="FP13" s="225"/>
      <c r="FQ13" s="225"/>
      <c r="FR13" s="225"/>
      <c r="FS13" s="225"/>
      <c r="FT13" s="225"/>
      <c r="FU13" s="225"/>
      <c r="FV13" s="225"/>
      <c r="FW13" s="225"/>
      <c r="FX13" s="225"/>
      <c r="FY13" s="225"/>
      <c r="FZ13" s="225"/>
      <c r="GA13" s="225"/>
      <c r="GB13" s="225"/>
      <c r="GC13" s="225"/>
      <c r="GD13" s="225"/>
      <c r="GE13" s="225"/>
      <c r="GF13" s="225"/>
      <c r="GG13" s="225"/>
      <c r="GH13" s="225"/>
      <c r="GI13" s="225"/>
      <c r="GJ13" s="225"/>
      <c r="GK13" s="225"/>
      <c r="GL13" s="225"/>
      <c r="GM13" s="225"/>
      <c r="GN13" s="225"/>
      <c r="GO13" s="225"/>
      <c r="GP13" s="225"/>
      <c r="GQ13" s="225"/>
      <c r="GR13" s="225"/>
      <c r="GS13" s="225"/>
      <c r="GT13" s="225"/>
      <c r="GU13" s="225"/>
      <c r="GV13" s="225"/>
      <c r="GW13" s="225"/>
      <c r="GX13" s="225"/>
      <c r="GY13" s="225"/>
      <c r="GZ13" s="225"/>
      <c r="HA13" s="225"/>
      <c r="HB13" s="225"/>
      <c r="HC13" s="225"/>
      <c r="HD13" s="225"/>
      <c r="HE13" s="225"/>
      <c r="HF13" s="225"/>
      <c r="HG13" s="225"/>
      <c r="HH13" s="225"/>
      <c r="HI13" s="225"/>
      <c r="HJ13" s="225"/>
      <c r="HK13" s="225"/>
      <c r="HL13" s="225"/>
      <c r="HM13" s="225"/>
      <c r="HN13" s="225"/>
      <c r="HO13" s="225"/>
      <c r="HP13" s="225"/>
      <c r="HQ13" s="225"/>
      <c r="HR13" s="225"/>
      <c r="HS13" s="225"/>
      <c r="HT13" s="225"/>
      <c r="HU13" s="225"/>
      <c r="HV13" s="225"/>
      <c r="HW13" s="225"/>
      <c r="HX13" s="225"/>
      <c r="HY13" s="225"/>
      <c r="HZ13" s="225"/>
      <c r="IA13" s="225"/>
      <c r="IB13" s="225"/>
      <c r="IC13" s="225"/>
      <c r="ID13" s="225"/>
      <c r="IE13" s="225"/>
      <c r="IF13" s="225"/>
      <c r="IG13" s="225"/>
      <c r="IH13" s="225"/>
      <c r="II13" s="225"/>
      <c r="IJ13" s="225"/>
      <c r="IK13" s="225"/>
      <c r="IL13" s="225"/>
      <c r="IM13" s="225"/>
      <c r="IN13" s="225"/>
      <c r="IO13" s="225"/>
      <c r="IP13" s="225"/>
      <c r="IQ13" s="225"/>
      <c r="IR13" s="225"/>
      <c r="IS13" s="225"/>
      <c r="IT13" s="225"/>
      <c r="IU13" s="225"/>
      <c r="IV13" s="225"/>
    </row>
    <row r="14" spans="1:256">
      <c r="A14" s="225"/>
      <c r="B14" s="169" t="s">
        <v>267</v>
      </c>
      <c r="C14" s="170">
        <f>SUM(C15:C18)</f>
        <v>100</v>
      </c>
      <c r="D14" s="169"/>
      <c r="E14" s="171"/>
      <c r="F14" s="226"/>
      <c r="G14" s="225"/>
      <c r="H14" s="225"/>
      <c r="I14" s="225"/>
      <c r="J14" s="225"/>
      <c r="K14" s="226" t="s">
        <v>72</v>
      </c>
      <c r="L14" s="226" t="s">
        <v>73</v>
      </c>
      <c r="M14" s="238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5"/>
      <c r="ES14" s="225"/>
      <c r="ET14" s="225"/>
      <c r="EU14" s="225"/>
      <c r="EV14" s="225"/>
      <c r="EW14" s="225"/>
      <c r="EX14" s="225"/>
      <c r="EY14" s="225"/>
      <c r="EZ14" s="225"/>
      <c r="FA14" s="225"/>
      <c r="FB14" s="225"/>
      <c r="FC14" s="225"/>
      <c r="FD14" s="225"/>
      <c r="FE14" s="225"/>
      <c r="FF14" s="225"/>
      <c r="FG14" s="225"/>
      <c r="FH14" s="225"/>
      <c r="FI14" s="225"/>
      <c r="FJ14" s="225"/>
      <c r="FK14" s="225"/>
      <c r="FL14" s="225"/>
      <c r="FM14" s="225"/>
      <c r="FN14" s="225"/>
      <c r="FO14" s="225"/>
      <c r="FP14" s="225"/>
      <c r="FQ14" s="225"/>
      <c r="FR14" s="225"/>
      <c r="FS14" s="225"/>
      <c r="FT14" s="225"/>
      <c r="FU14" s="225"/>
      <c r="FV14" s="225"/>
      <c r="FW14" s="225"/>
      <c r="FX14" s="225"/>
      <c r="FY14" s="225"/>
      <c r="FZ14" s="225"/>
      <c r="GA14" s="225"/>
      <c r="GB14" s="225"/>
      <c r="GC14" s="225"/>
      <c r="GD14" s="225"/>
      <c r="GE14" s="225"/>
      <c r="GF14" s="225"/>
      <c r="GG14" s="225"/>
      <c r="GH14" s="225"/>
      <c r="GI14" s="225"/>
      <c r="GJ14" s="225"/>
      <c r="GK14" s="225"/>
      <c r="GL14" s="225"/>
      <c r="GM14" s="225"/>
      <c r="GN14" s="225"/>
      <c r="GO14" s="225"/>
      <c r="GP14" s="225"/>
      <c r="GQ14" s="225"/>
      <c r="GR14" s="225"/>
      <c r="GS14" s="225"/>
      <c r="GT14" s="225"/>
      <c r="GU14" s="225"/>
      <c r="GV14" s="225"/>
      <c r="GW14" s="225"/>
      <c r="GX14" s="225"/>
      <c r="GY14" s="225"/>
      <c r="GZ14" s="225"/>
      <c r="HA14" s="225"/>
      <c r="HB14" s="225"/>
      <c r="HC14" s="225"/>
      <c r="HD14" s="225"/>
      <c r="HE14" s="225"/>
      <c r="HF14" s="225"/>
      <c r="HG14" s="225"/>
      <c r="HH14" s="225"/>
      <c r="HI14" s="225"/>
      <c r="HJ14" s="225"/>
      <c r="HK14" s="225"/>
      <c r="HL14" s="225"/>
      <c r="HM14" s="225"/>
      <c r="HN14" s="225"/>
      <c r="HO14" s="225"/>
      <c r="HP14" s="225"/>
      <c r="HQ14" s="225"/>
      <c r="HR14" s="225"/>
      <c r="HS14" s="225"/>
      <c r="HT14" s="225"/>
      <c r="HU14" s="225"/>
      <c r="HV14" s="225"/>
      <c r="HW14" s="225"/>
      <c r="HX14" s="225"/>
      <c r="HY14" s="225"/>
      <c r="HZ14" s="225"/>
      <c r="IA14" s="225"/>
      <c r="IB14" s="225"/>
      <c r="IC14" s="225"/>
      <c r="ID14" s="225"/>
      <c r="IE14" s="225"/>
      <c r="IF14" s="225"/>
      <c r="IG14" s="225"/>
      <c r="IH14" s="225"/>
      <c r="II14" s="225"/>
      <c r="IJ14" s="225"/>
      <c r="IK14" s="225"/>
      <c r="IL14" s="225"/>
      <c r="IM14" s="225"/>
      <c r="IN14" s="225"/>
      <c r="IO14" s="225"/>
      <c r="IP14" s="225"/>
      <c r="IQ14" s="225"/>
      <c r="IR14" s="225"/>
      <c r="IS14" s="225"/>
      <c r="IT14" s="225"/>
      <c r="IU14" s="225"/>
      <c r="IV14" s="225"/>
    </row>
    <row r="15" spans="1:256">
      <c r="A15" s="161" t="s">
        <v>268</v>
      </c>
      <c r="B15" s="172" t="s">
        <v>269</v>
      </c>
      <c r="C15" s="173">
        <v>20</v>
      </c>
      <c r="D15" s="174" t="s">
        <v>270</v>
      </c>
      <c r="E15" s="175" t="s">
        <v>271</v>
      </c>
      <c r="F15" s="226"/>
      <c r="G15" s="225"/>
      <c r="H15" s="225"/>
      <c r="I15" s="225"/>
      <c r="J15" s="225"/>
      <c r="K15" s="149" t="s">
        <v>74</v>
      </c>
      <c r="L15" s="238" t="s">
        <v>75</v>
      </c>
      <c r="M15" s="238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  <c r="DQ15" s="225"/>
      <c r="DR15" s="225"/>
      <c r="DS15" s="225"/>
      <c r="DT15" s="225"/>
      <c r="DU15" s="225"/>
      <c r="DV15" s="225"/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5"/>
      <c r="EJ15" s="225"/>
      <c r="EK15" s="225"/>
      <c r="EL15" s="225"/>
      <c r="EM15" s="225"/>
      <c r="EN15" s="225"/>
      <c r="EO15" s="225"/>
      <c r="EP15" s="225"/>
      <c r="EQ15" s="225"/>
      <c r="ER15" s="225"/>
      <c r="ES15" s="225"/>
      <c r="ET15" s="225"/>
      <c r="EU15" s="225"/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  <c r="FH15" s="225"/>
      <c r="FI15" s="225"/>
      <c r="FJ15" s="225"/>
      <c r="FK15" s="225"/>
      <c r="FL15" s="225"/>
      <c r="FM15" s="225"/>
      <c r="FN15" s="225"/>
      <c r="FO15" s="225"/>
      <c r="FP15" s="225"/>
      <c r="FQ15" s="225"/>
      <c r="FR15" s="225"/>
      <c r="FS15" s="225"/>
      <c r="FT15" s="225"/>
      <c r="FU15" s="225"/>
      <c r="FV15" s="225"/>
      <c r="FW15" s="225"/>
      <c r="FX15" s="225"/>
      <c r="FY15" s="225"/>
      <c r="FZ15" s="225"/>
      <c r="GA15" s="225"/>
      <c r="GB15" s="225"/>
      <c r="GC15" s="225"/>
      <c r="GD15" s="225"/>
      <c r="GE15" s="225"/>
      <c r="GF15" s="225"/>
      <c r="GG15" s="225"/>
      <c r="GH15" s="225"/>
      <c r="GI15" s="225"/>
      <c r="GJ15" s="225"/>
      <c r="GK15" s="225"/>
      <c r="GL15" s="225"/>
      <c r="GM15" s="225"/>
      <c r="GN15" s="225"/>
      <c r="GO15" s="225"/>
      <c r="GP15" s="225"/>
      <c r="GQ15" s="225"/>
      <c r="GR15" s="225"/>
      <c r="GS15" s="225"/>
      <c r="GT15" s="225"/>
      <c r="GU15" s="225"/>
      <c r="GV15" s="225"/>
      <c r="GW15" s="225"/>
      <c r="GX15" s="225"/>
      <c r="GY15" s="225"/>
      <c r="GZ15" s="225"/>
      <c r="HA15" s="225"/>
      <c r="HB15" s="225"/>
      <c r="HC15" s="225"/>
      <c r="HD15" s="225"/>
      <c r="HE15" s="225"/>
      <c r="HF15" s="225"/>
      <c r="HG15" s="225"/>
      <c r="HH15" s="225"/>
      <c r="HI15" s="225"/>
      <c r="HJ15" s="225"/>
      <c r="HK15" s="225"/>
      <c r="HL15" s="225"/>
      <c r="HM15" s="225"/>
      <c r="HN15" s="225"/>
      <c r="HO15" s="225"/>
      <c r="HP15" s="225"/>
      <c r="HQ15" s="225"/>
      <c r="HR15" s="225"/>
      <c r="HS15" s="225"/>
      <c r="HT15" s="225"/>
      <c r="HU15" s="225"/>
      <c r="HV15" s="225"/>
      <c r="HW15" s="225"/>
      <c r="HX15" s="225"/>
      <c r="HY15" s="225"/>
      <c r="HZ15" s="225"/>
      <c r="IA15" s="225"/>
      <c r="IB15" s="225"/>
      <c r="IC15" s="225"/>
      <c r="ID15" s="225"/>
      <c r="IE15" s="225"/>
      <c r="IF15" s="225"/>
      <c r="IG15" s="225"/>
      <c r="IH15" s="225"/>
      <c r="II15" s="225"/>
      <c r="IJ15" s="225"/>
      <c r="IK15" s="225"/>
      <c r="IL15" s="225"/>
      <c r="IM15" s="225"/>
      <c r="IN15" s="225"/>
      <c r="IO15" s="225"/>
      <c r="IP15" s="225"/>
      <c r="IQ15" s="225"/>
      <c r="IR15" s="225"/>
      <c r="IS15" s="225"/>
      <c r="IT15" s="225"/>
      <c r="IU15" s="225"/>
      <c r="IV15" s="225"/>
    </row>
    <row r="16" spans="1:256">
      <c r="A16" s="161" t="s">
        <v>272</v>
      </c>
      <c r="B16" s="176" t="s">
        <v>273</v>
      </c>
      <c r="C16" s="177">
        <v>20</v>
      </c>
      <c r="D16" s="178" t="s">
        <v>274</v>
      </c>
      <c r="E16" s="179" t="s">
        <v>275</v>
      </c>
      <c r="F16" s="226"/>
      <c r="G16" s="225"/>
      <c r="H16" s="225"/>
      <c r="I16" s="225"/>
      <c r="J16" s="225"/>
      <c r="K16" s="149" t="s">
        <v>78</v>
      </c>
      <c r="L16" s="238" t="s">
        <v>79</v>
      </c>
      <c r="M16" s="238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225"/>
      <c r="EL16" s="225"/>
      <c r="EM16" s="225"/>
      <c r="EN16" s="225"/>
      <c r="EO16" s="225"/>
      <c r="EP16" s="225"/>
      <c r="EQ16" s="225"/>
      <c r="ER16" s="225"/>
      <c r="ES16" s="225"/>
      <c r="ET16" s="225"/>
      <c r="EU16" s="225"/>
      <c r="EV16" s="225"/>
      <c r="EW16" s="225"/>
      <c r="EX16" s="225"/>
      <c r="EY16" s="225"/>
      <c r="EZ16" s="225"/>
      <c r="FA16" s="225"/>
      <c r="FB16" s="225"/>
      <c r="FC16" s="225"/>
      <c r="FD16" s="225"/>
      <c r="FE16" s="225"/>
      <c r="FF16" s="225"/>
      <c r="FG16" s="225"/>
      <c r="FH16" s="225"/>
      <c r="FI16" s="225"/>
      <c r="FJ16" s="225"/>
      <c r="FK16" s="225"/>
      <c r="FL16" s="225"/>
      <c r="FM16" s="225"/>
      <c r="FN16" s="225"/>
      <c r="FO16" s="225"/>
      <c r="FP16" s="225"/>
      <c r="FQ16" s="225"/>
      <c r="FR16" s="225"/>
      <c r="FS16" s="225"/>
      <c r="FT16" s="225"/>
      <c r="FU16" s="225"/>
      <c r="FV16" s="225"/>
      <c r="FW16" s="225"/>
      <c r="FX16" s="225"/>
      <c r="FY16" s="225"/>
      <c r="FZ16" s="225"/>
      <c r="GA16" s="225"/>
      <c r="GB16" s="225"/>
      <c r="GC16" s="225"/>
      <c r="GD16" s="225"/>
      <c r="GE16" s="225"/>
      <c r="GF16" s="225"/>
      <c r="GG16" s="225"/>
      <c r="GH16" s="225"/>
      <c r="GI16" s="225"/>
      <c r="GJ16" s="225"/>
      <c r="GK16" s="225"/>
      <c r="GL16" s="225"/>
      <c r="GM16" s="225"/>
      <c r="GN16" s="225"/>
      <c r="GO16" s="225"/>
      <c r="GP16" s="225"/>
      <c r="GQ16" s="225"/>
      <c r="GR16" s="225"/>
      <c r="GS16" s="225"/>
      <c r="GT16" s="225"/>
      <c r="GU16" s="225"/>
      <c r="GV16" s="225"/>
      <c r="GW16" s="225"/>
      <c r="GX16" s="225"/>
      <c r="GY16" s="225"/>
      <c r="GZ16" s="225"/>
      <c r="HA16" s="225"/>
      <c r="HB16" s="225"/>
      <c r="HC16" s="225"/>
      <c r="HD16" s="225"/>
      <c r="HE16" s="225"/>
      <c r="HF16" s="225"/>
      <c r="HG16" s="225"/>
      <c r="HH16" s="225"/>
      <c r="HI16" s="225"/>
      <c r="HJ16" s="225"/>
      <c r="HK16" s="225"/>
      <c r="HL16" s="225"/>
      <c r="HM16" s="225"/>
      <c r="HN16" s="225"/>
      <c r="HO16" s="225"/>
      <c r="HP16" s="225"/>
      <c r="HQ16" s="225"/>
      <c r="HR16" s="225"/>
      <c r="HS16" s="225"/>
      <c r="HT16" s="225"/>
      <c r="HU16" s="225"/>
      <c r="HV16" s="225"/>
      <c r="HW16" s="225"/>
      <c r="HX16" s="225"/>
      <c r="HY16" s="225"/>
      <c r="HZ16" s="225"/>
      <c r="IA16" s="225"/>
      <c r="IB16" s="225"/>
      <c r="IC16" s="225"/>
      <c r="ID16" s="225"/>
      <c r="IE16" s="225"/>
      <c r="IF16" s="225"/>
      <c r="IG16" s="225"/>
      <c r="IH16" s="225"/>
      <c r="II16" s="225"/>
      <c r="IJ16" s="225"/>
      <c r="IK16" s="225"/>
      <c r="IL16" s="225"/>
      <c r="IM16" s="225"/>
      <c r="IN16" s="225"/>
      <c r="IO16" s="225"/>
      <c r="IP16" s="225"/>
      <c r="IQ16" s="225"/>
      <c r="IR16" s="225"/>
      <c r="IS16" s="225"/>
      <c r="IT16" s="225"/>
      <c r="IU16" s="225"/>
      <c r="IV16" s="225"/>
    </row>
    <row r="17" spans="1:256">
      <c r="A17" s="161" t="s">
        <v>276</v>
      </c>
      <c r="B17" s="176" t="s">
        <v>277</v>
      </c>
      <c r="C17" s="177">
        <v>20</v>
      </c>
      <c r="D17" s="178" t="s">
        <v>278</v>
      </c>
      <c r="E17" s="179" t="s">
        <v>51</v>
      </c>
      <c r="F17" s="226"/>
      <c r="G17" s="225"/>
      <c r="H17" s="225"/>
      <c r="I17" s="225"/>
      <c r="J17" s="225"/>
      <c r="K17" s="149" t="s">
        <v>84</v>
      </c>
      <c r="L17" s="238" t="s">
        <v>85</v>
      </c>
      <c r="M17" s="238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J17" s="225"/>
      <c r="EK17" s="225"/>
      <c r="EL17" s="225"/>
      <c r="EM17" s="225"/>
      <c r="EN17" s="225"/>
      <c r="EO17" s="225"/>
      <c r="EP17" s="225"/>
      <c r="EQ17" s="225"/>
      <c r="ER17" s="225"/>
      <c r="ES17" s="225"/>
      <c r="ET17" s="225"/>
      <c r="EU17" s="225"/>
      <c r="EV17" s="225"/>
      <c r="EW17" s="225"/>
      <c r="EX17" s="225"/>
      <c r="EY17" s="225"/>
      <c r="EZ17" s="225"/>
      <c r="FA17" s="225"/>
      <c r="FB17" s="225"/>
      <c r="FC17" s="225"/>
      <c r="FD17" s="225"/>
      <c r="FE17" s="225"/>
      <c r="FF17" s="225"/>
      <c r="FG17" s="225"/>
      <c r="FH17" s="225"/>
      <c r="FI17" s="225"/>
      <c r="FJ17" s="225"/>
      <c r="FK17" s="225"/>
      <c r="FL17" s="225"/>
      <c r="FM17" s="225"/>
      <c r="FN17" s="225"/>
      <c r="FO17" s="225"/>
      <c r="FP17" s="225"/>
      <c r="FQ17" s="225"/>
      <c r="FR17" s="225"/>
      <c r="FS17" s="225"/>
      <c r="FT17" s="225"/>
      <c r="FU17" s="225"/>
      <c r="FV17" s="225"/>
      <c r="FW17" s="225"/>
      <c r="FX17" s="225"/>
      <c r="FY17" s="225"/>
      <c r="FZ17" s="225"/>
      <c r="GA17" s="225"/>
      <c r="GB17" s="225"/>
      <c r="GC17" s="225"/>
      <c r="GD17" s="225"/>
      <c r="GE17" s="225"/>
      <c r="GF17" s="225"/>
      <c r="GG17" s="225"/>
      <c r="GH17" s="225"/>
      <c r="GI17" s="225"/>
      <c r="GJ17" s="225"/>
      <c r="GK17" s="225"/>
      <c r="GL17" s="225"/>
      <c r="GM17" s="225"/>
      <c r="GN17" s="225"/>
      <c r="GO17" s="225"/>
      <c r="GP17" s="225"/>
      <c r="GQ17" s="225"/>
      <c r="GR17" s="225"/>
      <c r="GS17" s="225"/>
      <c r="GT17" s="225"/>
      <c r="GU17" s="225"/>
      <c r="GV17" s="225"/>
      <c r="GW17" s="225"/>
      <c r="GX17" s="225"/>
      <c r="GY17" s="225"/>
      <c r="GZ17" s="225"/>
      <c r="HA17" s="225"/>
      <c r="HB17" s="225"/>
      <c r="HC17" s="225"/>
      <c r="HD17" s="225"/>
      <c r="HE17" s="225"/>
      <c r="HF17" s="225"/>
      <c r="HG17" s="225"/>
      <c r="HH17" s="225"/>
      <c r="HI17" s="225"/>
      <c r="HJ17" s="225"/>
      <c r="HK17" s="225"/>
      <c r="HL17" s="225"/>
      <c r="HM17" s="225"/>
      <c r="HN17" s="225"/>
      <c r="HO17" s="225"/>
      <c r="HP17" s="225"/>
      <c r="HQ17" s="225"/>
      <c r="HR17" s="225"/>
      <c r="HS17" s="225"/>
      <c r="HT17" s="225"/>
      <c r="HU17" s="225"/>
      <c r="HV17" s="225"/>
      <c r="HW17" s="225"/>
      <c r="HX17" s="225"/>
      <c r="HY17" s="225"/>
      <c r="HZ17" s="225"/>
      <c r="IA17" s="225"/>
      <c r="IB17" s="225"/>
      <c r="IC17" s="225"/>
      <c r="ID17" s="225"/>
      <c r="IE17" s="225"/>
      <c r="IF17" s="225"/>
      <c r="IG17" s="225"/>
      <c r="IH17" s="225"/>
      <c r="II17" s="225"/>
      <c r="IJ17" s="225"/>
      <c r="IK17" s="225"/>
      <c r="IL17" s="225"/>
      <c r="IM17" s="225"/>
      <c r="IN17" s="225"/>
      <c r="IO17" s="225"/>
      <c r="IP17" s="225"/>
      <c r="IQ17" s="225"/>
      <c r="IR17" s="225"/>
      <c r="IS17" s="225"/>
      <c r="IT17" s="225"/>
      <c r="IU17" s="225"/>
      <c r="IV17" s="225"/>
    </row>
    <row r="18" spans="1:256" ht="26">
      <c r="A18" s="161" t="s">
        <v>279</v>
      </c>
      <c r="B18" s="180" t="s">
        <v>280</v>
      </c>
      <c r="C18" s="181">
        <v>40</v>
      </c>
      <c r="D18" s="182">
        <v>20</v>
      </c>
      <c r="E18" s="183" t="s">
        <v>101</v>
      </c>
      <c r="F18" s="226"/>
      <c r="G18" s="225"/>
      <c r="H18" s="225"/>
      <c r="I18" s="225"/>
      <c r="J18" s="225"/>
      <c r="K18" s="149" t="s">
        <v>86</v>
      </c>
      <c r="L18" s="238" t="s">
        <v>87</v>
      </c>
      <c r="M18" s="238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5"/>
      <c r="DX18" s="225"/>
      <c r="DY18" s="225"/>
      <c r="DZ18" s="225"/>
      <c r="EA18" s="225"/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5"/>
      <c r="EO18" s="225"/>
      <c r="EP18" s="225"/>
      <c r="EQ18" s="225"/>
      <c r="ER18" s="225"/>
      <c r="ES18" s="225"/>
      <c r="ET18" s="225"/>
      <c r="EU18" s="225"/>
      <c r="EV18" s="225"/>
      <c r="EW18" s="225"/>
      <c r="EX18" s="225"/>
      <c r="EY18" s="225"/>
      <c r="EZ18" s="225"/>
      <c r="FA18" s="225"/>
      <c r="FB18" s="225"/>
      <c r="FC18" s="225"/>
      <c r="FD18" s="225"/>
      <c r="FE18" s="225"/>
      <c r="FF18" s="225"/>
      <c r="FG18" s="225"/>
      <c r="FH18" s="225"/>
      <c r="FI18" s="225"/>
      <c r="FJ18" s="225"/>
      <c r="FK18" s="225"/>
      <c r="FL18" s="225"/>
      <c r="FM18" s="225"/>
      <c r="FN18" s="225"/>
      <c r="FO18" s="225"/>
      <c r="FP18" s="225"/>
      <c r="FQ18" s="225"/>
      <c r="FR18" s="225"/>
      <c r="FS18" s="225"/>
      <c r="FT18" s="225"/>
      <c r="FU18" s="225"/>
      <c r="FV18" s="225"/>
      <c r="FW18" s="225"/>
      <c r="FX18" s="225"/>
      <c r="FY18" s="225"/>
      <c r="FZ18" s="225"/>
      <c r="GA18" s="225"/>
      <c r="GB18" s="225"/>
      <c r="GC18" s="225"/>
      <c r="GD18" s="225"/>
      <c r="GE18" s="225"/>
      <c r="GF18" s="225"/>
      <c r="GG18" s="225"/>
      <c r="GH18" s="225"/>
      <c r="GI18" s="225"/>
      <c r="GJ18" s="225"/>
      <c r="GK18" s="225"/>
      <c r="GL18" s="225"/>
      <c r="GM18" s="225"/>
      <c r="GN18" s="225"/>
      <c r="GO18" s="225"/>
      <c r="GP18" s="225"/>
      <c r="GQ18" s="225"/>
      <c r="GR18" s="225"/>
      <c r="GS18" s="225"/>
      <c r="GT18" s="225"/>
      <c r="GU18" s="225"/>
      <c r="GV18" s="225"/>
      <c r="GW18" s="225"/>
      <c r="GX18" s="225"/>
      <c r="GY18" s="225"/>
      <c r="GZ18" s="225"/>
      <c r="HA18" s="225"/>
      <c r="HB18" s="225"/>
      <c r="HC18" s="225"/>
      <c r="HD18" s="225"/>
      <c r="HE18" s="225"/>
      <c r="HF18" s="225"/>
      <c r="HG18" s="225"/>
      <c r="HH18" s="225"/>
      <c r="HI18" s="225"/>
      <c r="HJ18" s="225"/>
      <c r="HK18" s="225"/>
      <c r="HL18" s="225"/>
      <c r="HM18" s="225"/>
      <c r="HN18" s="225"/>
      <c r="HO18" s="225"/>
      <c r="HP18" s="225"/>
      <c r="HQ18" s="225"/>
      <c r="HR18" s="225"/>
      <c r="HS18" s="225"/>
      <c r="HT18" s="225"/>
      <c r="HU18" s="225"/>
      <c r="HV18" s="225"/>
      <c r="HW18" s="225"/>
      <c r="HX18" s="225"/>
      <c r="HY18" s="225"/>
      <c r="HZ18" s="225"/>
      <c r="IA18" s="225"/>
      <c r="IB18" s="225"/>
      <c r="IC18" s="225"/>
      <c r="ID18" s="225"/>
      <c r="IE18" s="225"/>
      <c r="IF18" s="225"/>
      <c r="IG18" s="225"/>
      <c r="IH18" s="225"/>
      <c r="II18" s="225"/>
      <c r="IJ18" s="225"/>
      <c r="IK18" s="225"/>
      <c r="IL18" s="225"/>
      <c r="IM18" s="225"/>
      <c r="IN18" s="225"/>
      <c r="IO18" s="225"/>
      <c r="IP18" s="225"/>
      <c r="IQ18" s="225"/>
      <c r="IR18" s="225"/>
      <c r="IS18" s="225"/>
      <c r="IT18" s="225"/>
      <c r="IU18" s="225"/>
      <c r="IV18" s="225"/>
    </row>
    <row r="19" spans="1:256">
      <c r="K19" s="149" t="s">
        <v>88</v>
      </c>
      <c r="L19" s="238" t="s">
        <v>89</v>
      </c>
      <c r="M19" s="238"/>
    </row>
    <row r="20" spans="1:256">
      <c r="A20" s="225"/>
      <c r="B20" s="226"/>
      <c r="C20" s="226"/>
      <c r="D20" s="226"/>
      <c r="E20" s="226"/>
      <c r="F20" s="226"/>
      <c r="G20" s="225"/>
      <c r="H20" s="225"/>
      <c r="I20" s="225"/>
      <c r="J20" s="225"/>
      <c r="K20" s="149" t="s">
        <v>90</v>
      </c>
      <c r="L20" s="238" t="s">
        <v>215</v>
      </c>
      <c r="M20" s="238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5"/>
      <c r="DR20" s="225"/>
      <c r="DS20" s="225"/>
      <c r="DT20" s="225"/>
      <c r="DU20" s="225"/>
      <c r="DV20" s="225"/>
      <c r="DW20" s="225"/>
      <c r="DX20" s="225"/>
      <c r="DY20" s="225"/>
      <c r="DZ20" s="225"/>
      <c r="EA20" s="225"/>
      <c r="EB20" s="225"/>
      <c r="EC20" s="225"/>
      <c r="ED20" s="225"/>
      <c r="EE20" s="225"/>
      <c r="EF20" s="225"/>
      <c r="EG20" s="225"/>
      <c r="EH20" s="225"/>
      <c r="EI20" s="225"/>
      <c r="EJ20" s="225"/>
      <c r="EK20" s="225"/>
      <c r="EL20" s="225"/>
      <c r="EM20" s="225"/>
      <c r="EN20" s="225"/>
      <c r="EO20" s="225"/>
      <c r="EP20" s="225"/>
      <c r="EQ20" s="225"/>
      <c r="ER20" s="225"/>
      <c r="ES20" s="225"/>
      <c r="ET20" s="225"/>
      <c r="EU20" s="225"/>
      <c r="EV20" s="225"/>
      <c r="EW20" s="225"/>
      <c r="EX20" s="225"/>
      <c r="EY20" s="225"/>
      <c r="EZ20" s="225"/>
      <c r="FA20" s="225"/>
      <c r="FB20" s="225"/>
      <c r="FC20" s="225"/>
      <c r="FD20" s="225"/>
      <c r="FE20" s="225"/>
      <c r="FF20" s="225"/>
      <c r="FG20" s="225"/>
      <c r="FH20" s="225"/>
      <c r="FI20" s="225"/>
      <c r="FJ20" s="225"/>
      <c r="FK20" s="225"/>
      <c r="FL20" s="225"/>
      <c r="FM20" s="225"/>
      <c r="FN20" s="225"/>
      <c r="FO20" s="225"/>
      <c r="FP20" s="225"/>
      <c r="FQ20" s="225"/>
      <c r="FR20" s="225"/>
      <c r="FS20" s="225"/>
      <c r="FT20" s="225"/>
      <c r="FU20" s="225"/>
      <c r="FV20" s="225"/>
      <c r="FW20" s="225"/>
      <c r="FX20" s="225"/>
      <c r="FY20" s="225"/>
      <c r="FZ20" s="225"/>
      <c r="GA20" s="225"/>
      <c r="GB20" s="225"/>
      <c r="GC20" s="225"/>
      <c r="GD20" s="225"/>
      <c r="GE20" s="225"/>
      <c r="GF20" s="225"/>
      <c r="GG20" s="225"/>
      <c r="GH20" s="225"/>
      <c r="GI20" s="225"/>
      <c r="GJ20" s="225"/>
      <c r="GK20" s="225"/>
      <c r="GL20" s="225"/>
      <c r="GM20" s="225"/>
      <c r="GN20" s="225"/>
      <c r="GO20" s="225"/>
      <c r="GP20" s="225"/>
      <c r="GQ20" s="225"/>
      <c r="GR20" s="225"/>
      <c r="GS20" s="225"/>
      <c r="GT20" s="225"/>
      <c r="GU20" s="225"/>
      <c r="GV20" s="225"/>
      <c r="GW20" s="225"/>
      <c r="GX20" s="225"/>
      <c r="GY20" s="225"/>
      <c r="GZ20" s="225"/>
      <c r="HA20" s="225"/>
      <c r="HB20" s="225"/>
      <c r="HC20" s="225"/>
      <c r="HD20" s="225"/>
      <c r="HE20" s="225"/>
      <c r="HF20" s="225"/>
      <c r="HG20" s="225"/>
      <c r="HH20" s="225"/>
      <c r="HI20" s="225"/>
      <c r="HJ20" s="225"/>
      <c r="HK20" s="225"/>
      <c r="HL20" s="225"/>
      <c r="HM20" s="225"/>
      <c r="HN20" s="225"/>
      <c r="HO20" s="225"/>
      <c r="HP20" s="225"/>
      <c r="HQ20" s="225"/>
      <c r="HR20" s="225"/>
      <c r="HS20" s="225"/>
      <c r="HT20" s="225"/>
      <c r="HU20" s="225"/>
      <c r="HV20" s="225"/>
      <c r="HW20" s="225"/>
      <c r="HX20" s="225"/>
      <c r="HY20" s="225"/>
      <c r="HZ20" s="225"/>
      <c r="IA20" s="225"/>
      <c r="IB20" s="225"/>
      <c r="IC20" s="225"/>
      <c r="ID20" s="225"/>
      <c r="IE20" s="225"/>
      <c r="IF20" s="225"/>
      <c r="IG20" s="225"/>
      <c r="IH20" s="225"/>
      <c r="II20" s="225"/>
      <c r="IJ20" s="225"/>
      <c r="IK20" s="225"/>
      <c r="IL20" s="225"/>
      <c r="IM20" s="225"/>
      <c r="IN20" s="225"/>
      <c r="IO20" s="225"/>
      <c r="IP20" s="225"/>
      <c r="IQ20" s="225"/>
      <c r="IR20" s="225"/>
      <c r="IS20" s="225"/>
      <c r="IT20" s="225"/>
      <c r="IU20" s="225"/>
      <c r="IV20" s="225"/>
    </row>
    <row r="21" spans="1:256">
      <c r="A21" s="225"/>
      <c r="B21" s="226"/>
      <c r="C21" s="226"/>
      <c r="D21" s="226"/>
      <c r="E21" s="226"/>
      <c r="F21" s="226"/>
      <c r="G21" s="225"/>
      <c r="H21" s="225"/>
      <c r="I21" s="225"/>
      <c r="J21" s="225"/>
      <c r="K21" s="149" t="s">
        <v>92</v>
      </c>
      <c r="L21" s="238" t="s">
        <v>93</v>
      </c>
      <c r="M21" s="238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  <c r="ER21" s="225"/>
      <c r="ES21" s="225"/>
      <c r="ET21" s="225"/>
      <c r="EU21" s="225"/>
      <c r="EV21" s="225"/>
      <c r="EW21" s="225"/>
      <c r="EX21" s="225"/>
      <c r="EY21" s="225"/>
      <c r="EZ21" s="225"/>
      <c r="FA21" s="225"/>
      <c r="FB21" s="225"/>
      <c r="FC21" s="225"/>
      <c r="FD21" s="225"/>
      <c r="FE21" s="225"/>
      <c r="FF21" s="225"/>
      <c r="FG21" s="225"/>
      <c r="FH21" s="225"/>
      <c r="FI21" s="225"/>
      <c r="FJ21" s="225"/>
      <c r="FK21" s="225"/>
      <c r="FL21" s="225"/>
      <c r="FM21" s="225"/>
      <c r="FN21" s="225"/>
      <c r="FO21" s="225"/>
      <c r="FP21" s="225"/>
      <c r="FQ21" s="225"/>
      <c r="FR21" s="225"/>
      <c r="FS21" s="225"/>
      <c r="FT21" s="225"/>
      <c r="FU21" s="225"/>
      <c r="FV21" s="225"/>
      <c r="FW21" s="225"/>
      <c r="FX21" s="225"/>
      <c r="FY21" s="225"/>
      <c r="FZ21" s="225"/>
      <c r="GA21" s="225"/>
      <c r="GB21" s="225"/>
      <c r="GC21" s="225"/>
      <c r="GD21" s="225"/>
      <c r="GE21" s="225"/>
      <c r="GF21" s="225"/>
      <c r="GG21" s="225"/>
      <c r="GH21" s="225"/>
      <c r="GI21" s="225"/>
      <c r="GJ21" s="225"/>
      <c r="GK21" s="225"/>
      <c r="GL21" s="225"/>
      <c r="GM21" s="225"/>
      <c r="GN21" s="225"/>
      <c r="GO21" s="225"/>
      <c r="GP21" s="225"/>
      <c r="GQ21" s="225"/>
      <c r="GR21" s="225"/>
      <c r="GS21" s="225"/>
      <c r="GT21" s="225"/>
      <c r="GU21" s="225"/>
      <c r="GV21" s="225"/>
      <c r="GW21" s="225"/>
      <c r="GX21" s="225"/>
      <c r="GY21" s="225"/>
      <c r="GZ21" s="225"/>
      <c r="HA21" s="225"/>
      <c r="HB21" s="225"/>
      <c r="HC21" s="225"/>
      <c r="HD21" s="225"/>
      <c r="HE21" s="225"/>
      <c r="HF21" s="225"/>
      <c r="HG21" s="225"/>
      <c r="HH21" s="225"/>
      <c r="HI21" s="225"/>
      <c r="HJ21" s="225"/>
      <c r="HK21" s="225"/>
      <c r="HL21" s="225"/>
      <c r="HM21" s="225"/>
      <c r="HN21" s="225"/>
      <c r="HO21" s="225"/>
      <c r="HP21" s="225"/>
      <c r="HQ21" s="225"/>
      <c r="HR21" s="225"/>
      <c r="HS21" s="225"/>
      <c r="HT21" s="225"/>
      <c r="HU21" s="225"/>
      <c r="HV21" s="225"/>
      <c r="HW21" s="225"/>
      <c r="HX21" s="225"/>
      <c r="HY21" s="225"/>
      <c r="HZ21" s="225"/>
      <c r="IA21" s="225"/>
      <c r="IB21" s="225"/>
      <c r="IC21" s="225"/>
      <c r="ID21" s="225"/>
      <c r="IE21" s="225"/>
      <c r="IF21" s="225"/>
      <c r="IG21" s="225"/>
      <c r="IH21" s="225"/>
      <c r="II21" s="225"/>
      <c r="IJ21" s="225"/>
      <c r="IK21" s="225"/>
      <c r="IL21" s="225"/>
      <c r="IM21" s="225"/>
      <c r="IN21" s="225"/>
      <c r="IO21" s="225"/>
      <c r="IP21" s="225"/>
      <c r="IQ21" s="225"/>
      <c r="IR21" s="225"/>
      <c r="IS21" s="225"/>
      <c r="IT21" s="225"/>
      <c r="IU21" s="225"/>
      <c r="IV21" s="225"/>
    </row>
    <row r="22" spans="1:256" ht="13.5" thickBot="1">
      <c r="A22" s="225"/>
      <c r="B22" s="150" t="s">
        <v>281</v>
      </c>
      <c r="C22" s="226"/>
      <c r="D22" s="226"/>
      <c r="E22" s="226"/>
      <c r="F22" s="184" t="s">
        <v>282</v>
      </c>
      <c r="G22" s="225"/>
      <c r="H22" s="225"/>
      <c r="I22" s="225"/>
      <c r="J22" s="225"/>
      <c r="K22" s="149" t="s">
        <v>94</v>
      </c>
      <c r="L22" s="238" t="s">
        <v>201</v>
      </c>
      <c r="M22" s="238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5"/>
      <c r="DK22" s="225"/>
      <c r="DL22" s="225"/>
      <c r="DM22" s="225"/>
      <c r="DN22" s="225"/>
      <c r="DO22" s="225"/>
      <c r="DP22" s="225"/>
      <c r="DQ22" s="225"/>
      <c r="DR22" s="225"/>
      <c r="DS22" s="225"/>
      <c r="DT22" s="225"/>
      <c r="DU22" s="225"/>
      <c r="DV22" s="225"/>
      <c r="DW22" s="225"/>
      <c r="DX22" s="225"/>
      <c r="DY22" s="225"/>
      <c r="DZ22" s="225"/>
      <c r="EA22" s="225"/>
      <c r="EB22" s="225"/>
      <c r="EC22" s="225"/>
      <c r="ED22" s="225"/>
      <c r="EE22" s="225"/>
      <c r="EF22" s="225"/>
      <c r="EG22" s="225"/>
      <c r="EH22" s="225"/>
      <c r="EI22" s="225"/>
      <c r="EJ22" s="225"/>
      <c r="EK22" s="225"/>
      <c r="EL22" s="225"/>
      <c r="EM22" s="225"/>
      <c r="EN22" s="225"/>
      <c r="EO22" s="225"/>
      <c r="EP22" s="225"/>
      <c r="EQ22" s="225"/>
      <c r="ER22" s="225"/>
      <c r="ES22" s="225"/>
      <c r="ET22" s="225"/>
      <c r="EU22" s="225"/>
      <c r="EV22" s="225"/>
      <c r="EW22" s="225"/>
      <c r="EX22" s="225"/>
      <c r="EY22" s="225"/>
      <c r="EZ22" s="225"/>
      <c r="FA22" s="225"/>
      <c r="FB22" s="225"/>
      <c r="FC22" s="225"/>
      <c r="FD22" s="225"/>
      <c r="FE22" s="225"/>
      <c r="FF22" s="225"/>
      <c r="FG22" s="225"/>
      <c r="FH22" s="225"/>
      <c r="FI22" s="225"/>
      <c r="FJ22" s="225"/>
      <c r="FK22" s="225"/>
      <c r="FL22" s="225"/>
      <c r="FM22" s="225"/>
      <c r="FN22" s="225"/>
      <c r="FO22" s="225"/>
      <c r="FP22" s="225"/>
      <c r="FQ22" s="225"/>
      <c r="FR22" s="225"/>
      <c r="FS22" s="225"/>
      <c r="FT22" s="225"/>
      <c r="FU22" s="225"/>
      <c r="FV22" s="225"/>
      <c r="FW22" s="225"/>
      <c r="FX22" s="225"/>
      <c r="FY22" s="225"/>
      <c r="FZ22" s="225"/>
      <c r="GA22" s="225"/>
      <c r="GB22" s="225"/>
      <c r="GC22" s="225"/>
      <c r="GD22" s="225"/>
      <c r="GE22" s="225"/>
      <c r="GF22" s="225"/>
      <c r="GG22" s="225"/>
      <c r="GH22" s="225"/>
      <c r="GI22" s="225"/>
      <c r="GJ22" s="225"/>
      <c r="GK22" s="225"/>
      <c r="GL22" s="225"/>
      <c r="GM22" s="225"/>
      <c r="GN22" s="225"/>
      <c r="GO22" s="225"/>
      <c r="GP22" s="225"/>
      <c r="GQ22" s="225"/>
      <c r="GR22" s="225"/>
      <c r="GS22" s="225"/>
      <c r="GT22" s="225"/>
      <c r="GU22" s="225"/>
      <c r="GV22" s="225"/>
      <c r="GW22" s="225"/>
      <c r="GX22" s="225"/>
      <c r="GY22" s="225"/>
      <c r="GZ22" s="225"/>
      <c r="HA22" s="225"/>
      <c r="HB22" s="225"/>
      <c r="HC22" s="225"/>
      <c r="HD22" s="225"/>
      <c r="HE22" s="225"/>
      <c r="HF22" s="225"/>
      <c r="HG22" s="225"/>
      <c r="HH22" s="225"/>
      <c r="HI22" s="225"/>
      <c r="HJ22" s="225"/>
      <c r="HK22" s="225"/>
      <c r="HL22" s="225"/>
      <c r="HM22" s="225"/>
      <c r="HN22" s="225"/>
      <c r="HO22" s="225"/>
      <c r="HP22" s="225"/>
      <c r="HQ22" s="225"/>
      <c r="HR22" s="225"/>
      <c r="HS22" s="225"/>
      <c r="HT22" s="225"/>
      <c r="HU22" s="225"/>
      <c r="HV22" s="225"/>
      <c r="HW22" s="225"/>
      <c r="HX22" s="225"/>
      <c r="HY22" s="225"/>
      <c r="HZ22" s="225"/>
      <c r="IA22" s="225"/>
      <c r="IB22" s="225"/>
      <c r="IC22" s="225"/>
      <c r="ID22" s="225"/>
      <c r="IE22" s="225"/>
      <c r="IF22" s="225"/>
      <c r="IG22" s="225"/>
      <c r="IH22" s="225"/>
      <c r="II22" s="225"/>
      <c r="IJ22" s="225"/>
      <c r="IK22" s="225"/>
      <c r="IL22" s="225"/>
      <c r="IM22" s="225"/>
      <c r="IN22" s="225"/>
      <c r="IO22" s="225"/>
      <c r="IP22" s="225"/>
      <c r="IQ22" s="225"/>
      <c r="IR22" s="225"/>
      <c r="IS22" s="225"/>
      <c r="IT22" s="225"/>
      <c r="IU22" s="225"/>
      <c r="IV22" s="225"/>
    </row>
    <row r="23" spans="1:256">
      <c r="A23" s="239"/>
      <c r="B23" s="240"/>
      <c r="C23" s="241" t="s">
        <v>252</v>
      </c>
      <c r="D23" s="240"/>
      <c r="E23" s="240"/>
      <c r="F23" s="242" t="s">
        <v>174</v>
      </c>
      <c r="G23" s="185"/>
      <c r="H23" s="185"/>
      <c r="I23" s="186"/>
      <c r="K23" s="149" t="s">
        <v>98</v>
      </c>
      <c r="L23" s="238" t="s">
        <v>99</v>
      </c>
      <c r="M23" s="238"/>
      <c r="N23" s="226"/>
      <c r="O23" s="226"/>
      <c r="P23" s="226"/>
      <c r="Q23" s="226"/>
      <c r="R23" s="226"/>
    </row>
    <row r="24" spans="1:256" ht="13.5" thickBot="1">
      <c r="A24" s="239"/>
      <c r="B24" s="243"/>
      <c r="C24" s="244" t="s">
        <v>283</v>
      </c>
      <c r="D24" s="187" t="s">
        <v>284</v>
      </c>
      <c r="E24" s="187" t="s">
        <v>285</v>
      </c>
      <c r="F24" s="245" t="s">
        <v>286</v>
      </c>
      <c r="G24" s="187" t="s">
        <v>287</v>
      </c>
      <c r="H24" s="187"/>
      <c r="I24" s="188"/>
      <c r="K24" s="151" t="s">
        <v>100</v>
      </c>
      <c r="L24" s="246" t="s">
        <v>101</v>
      </c>
      <c r="M24" s="238">
        <f>F33+1</f>
        <v>35.147522894964162</v>
      </c>
      <c r="N24" s="238"/>
      <c r="O24" s="149"/>
      <c r="P24" s="238"/>
      <c r="Q24" s="238"/>
      <c r="R24" s="238"/>
    </row>
    <row r="25" spans="1:256">
      <c r="A25" s="239">
        <v>1</v>
      </c>
      <c r="B25" s="185" t="s">
        <v>288</v>
      </c>
      <c r="C25" s="189">
        <f>C5</f>
        <v>56</v>
      </c>
      <c r="D25" s="190"/>
      <c r="E25" s="190"/>
      <c r="F25" s="191">
        <f>C25</f>
        <v>56</v>
      </c>
      <c r="G25" s="192">
        <v>37</v>
      </c>
      <c r="H25" s="184" t="s">
        <v>221</v>
      </c>
      <c r="I25" s="186"/>
      <c r="K25" s="149" t="s">
        <v>102</v>
      </c>
      <c r="L25" s="238" t="s">
        <v>103</v>
      </c>
      <c r="M25" s="238"/>
      <c r="N25" s="238"/>
      <c r="O25" s="149"/>
      <c r="P25" s="238"/>
      <c r="Q25" s="238"/>
      <c r="R25" s="238"/>
    </row>
    <row r="26" spans="1:256">
      <c r="A26" s="239">
        <v>2</v>
      </c>
      <c r="B26" s="152" t="s">
        <v>255</v>
      </c>
      <c r="C26" s="193">
        <f>C4</f>
        <v>205.8</v>
      </c>
      <c r="D26" s="194"/>
      <c r="E26" s="194"/>
      <c r="F26" s="191">
        <f>C26</f>
        <v>205.8</v>
      </c>
      <c r="G26" s="195">
        <v>30</v>
      </c>
      <c r="H26" s="152" t="s">
        <v>289</v>
      </c>
      <c r="I26" s="196"/>
      <c r="K26" s="223" t="s">
        <v>105</v>
      </c>
      <c r="L26" s="223" t="s">
        <v>37</v>
      </c>
      <c r="M26" s="238"/>
      <c r="N26" s="238"/>
      <c r="O26" s="149"/>
      <c r="P26" s="238"/>
      <c r="Q26" s="238"/>
      <c r="R26" s="238"/>
    </row>
    <row r="27" spans="1:256">
      <c r="A27" s="239"/>
      <c r="B27" s="152" t="s">
        <v>257</v>
      </c>
      <c r="C27" s="193">
        <f>C6</f>
        <v>129.22</v>
      </c>
      <c r="D27" s="194"/>
      <c r="E27" s="194"/>
      <c r="F27" s="191">
        <f>C27</f>
        <v>129.22</v>
      </c>
      <c r="G27" s="195">
        <v>37</v>
      </c>
      <c r="H27" s="184" t="s">
        <v>221</v>
      </c>
      <c r="I27" s="196"/>
      <c r="K27" s="223" t="s">
        <v>107</v>
      </c>
      <c r="L27" s="223" t="s">
        <v>108</v>
      </c>
      <c r="M27" s="237"/>
      <c r="N27" s="238"/>
      <c r="O27" s="149"/>
      <c r="P27" s="238"/>
      <c r="Q27" s="238"/>
      <c r="R27" s="238"/>
    </row>
    <row r="28" spans="1:256">
      <c r="A28" s="239">
        <v>3</v>
      </c>
      <c r="B28" s="152" t="s">
        <v>290</v>
      </c>
      <c r="C28" s="193">
        <f>C8</f>
        <v>73.5</v>
      </c>
      <c r="D28" s="194"/>
      <c r="E28" s="194"/>
      <c r="F28" s="191">
        <f>C28</f>
        <v>73.5</v>
      </c>
      <c r="G28" s="195">
        <v>38</v>
      </c>
      <c r="H28" s="230" t="s">
        <v>222</v>
      </c>
      <c r="I28" s="196"/>
      <c r="K28" s="223" t="s">
        <v>110</v>
      </c>
      <c r="L28" s="223" t="s">
        <v>216</v>
      </c>
      <c r="M28" s="237"/>
      <c r="N28" s="238"/>
      <c r="O28" s="149"/>
      <c r="P28" s="238"/>
      <c r="Q28" s="238"/>
      <c r="R28" s="238"/>
    </row>
    <row r="29" spans="1:256">
      <c r="A29" s="239">
        <v>4</v>
      </c>
      <c r="B29" s="197" t="s">
        <v>291</v>
      </c>
      <c r="C29" s="198">
        <f>C7</f>
        <v>140</v>
      </c>
      <c r="D29" s="199"/>
      <c r="E29" s="199"/>
      <c r="F29" s="200"/>
      <c r="G29" s="201"/>
      <c r="H29" s="202"/>
      <c r="I29" s="203"/>
      <c r="K29" s="230" t="s">
        <v>114</v>
      </c>
      <c r="L29" s="230" t="s">
        <v>217</v>
      </c>
      <c r="M29" s="237">
        <f>F34</f>
        <v>55.328819398131742</v>
      </c>
      <c r="N29" s="238"/>
      <c r="O29" s="149"/>
      <c r="P29" s="238"/>
      <c r="Q29" s="238"/>
      <c r="R29" s="238"/>
    </row>
    <row r="30" spans="1:256">
      <c r="A30" s="247"/>
      <c r="B30" s="149" t="s">
        <v>292</v>
      </c>
      <c r="C30" s="193">
        <f>C$7*C15/100</f>
        <v>28</v>
      </c>
      <c r="D30" s="204">
        <v>0.26729606907632014</v>
      </c>
      <c r="E30" s="204">
        <v>4.7024230264449358E-2</v>
      </c>
      <c r="F30" s="191">
        <f>C30*(1-(D30+E30))</f>
        <v>19.199031618458456</v>
      </c>
      <c r="G30" s="205" t="s">
        <v>270</v>
      </c>
      <c r="H30" s="149" t="s">
        <v>271</v>
      </c>
      <c r="I30" s="206"/>
      <c r="J30" s="225"/>
      <c r="K30" s="223" t="s">
        <v>120</v>
      </c>
      <c r="L30" s="223" t="s">
        <v>121</v>
      </c>
      <c r="M30" s="237"/>
      <c r="N30" s="238"/>
      <c r="O30" s="149"/>
      <c r="P30" s="238"/>
      <c r="Q30" s="238"/>
      <c r="R30" s="238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25"/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5"/>
      <c r="DT30" s="225"/>
      <c r="DU30" s="225"/>
      <c r="DV30" s="225"/>
      <c r="DW30" s="225"/>
      <c r="DX30" s="225"/>
      <c r="DY30" s="225"/>
      <c r="DZ30" s="225"/>
      <c r="EA30" s="225"/>
      <c r="EB30" s="225"/>
      <c r="EC30" s="225"/>
      <c r="ED30" s="225"/>
      <c r="EE30" s="225"/>
      <c r="EF30" s="225"/>
      <c r="EG30" s="225"/>
      <c r="EH30" s="225"/>
      <c r="EI30" s="225"/>
      <c r="EJ30" s="225"/>
      <c r="EK30" s="225"/>
      <c r="EL30" s="225"/>
      <c r="EM30" s="225"/>
      <c r="EN30" s="225"/>
      <c r="EO30" s="225"/>
      <c r="EP30" s="225"/>
      <c r="EQ30" s="225"/>
      <c r="ER30" s="225"/>
      <c r="ES30" s="225"/>
      <c r="ET30" s="225"/>
      <c r="EU30" s="225"/>
      <c r="EV30" s="225"/>
      <c r="EW30" s="225"/>
      <c r="EX30" s="225"/>
      <c r="EY30" s="225"/>
      <c r="EZ30" s="225"/>
      <c r="FA30" s="225"/>
      <c r="FB30" s="225"/>
      <c r="FC30" s="225"/>
      <c r="FD30" s="225"/>
      <c r="FE30" s="225"/>
      <c r="FF30" s="225"/>
      <c r="FG30" s="225"/>
      <c r="FH30" s="225"/>
      <c r="FI30" s="225"/>
      <c r="FJ30" s="225"/>
      <c r="FK30" s="225"/>
      <c r="FL30" s="225"/>
      <c r="FM30" s="225"/>
      <c r="FN30" s="225"/>
      <c r="FO30" s="225"/>
      <c r="FP30" s="225"/>
      <c r="FQ30" s="225"/>
      <c r="FR30" s="225"/>
      <c r="FS30" s="225"/>
      <c r="FT30" s="225"/>
      <c r="FU30" s="225"/>
      <c r="FV30" s="225"/>
      <c r="FW30" s="225"/>
      <c r="FX30" s="225"/>
      <c r="FY30" s="225"/>
      <c r="FZ30" s="225"/>
      <c r="GA30" s="225"/>
      <c r="GB30" s="225"/>
      <c r="GC30" s="225"/>
      <c r="GD30" s="225"/>
      <c r="GE30" s="225"/>
      <c r="GF30" s="225"/>
      <c r="GG30" s="225"/>
      <c r="GH30" s="225"/>
      <c r="GI30" s="225"/>
      <c r="GJ30" s="225"/>
      <c r="GK30" s="225"/>
      <c r="GL30" s="225"/>
      <c r="GM30" s="225"/>
      <c r="GN30" s="225"/>
      <c r="GO30" s="225"/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 s="225"/>
      <c r="HK30" s="225"/>
      <c r="HL30" s="225"/>
      <c r="HM30" s="225"/>
      <c r="HN30" s="225"/>
      <c r="HO30" s="225"/>
      <c r="HP30" s="225"/>
      <c r="HQ30" s="225"/>
      <c r="HR30" s="225"/>
      <c r="HS30" s="225"/>
      <c r="HT30" s="225"/>
      <c r="HU30" s="225"/>
      <c r="HV30" s="225"/>
      <c r="HW30" s="225"/>
      <c r="HX30" s="225"/>
      <c r="HY30" s="225"/>
      <c r="HZ30" s="225"/>
      <c r="IA30" s="225"/>
      <c r="IB30" s="225"/>
      <c r="IC30" s="225"/>
      <c r="ID30" s="225"/>
      <c r="IE30" s="225"/>
      <c r="IF30" s="225"/>
      <c r="IG30" s="225"/>
      <c r="IH30" s="225"/>
      <c r="II30" s="225"/>
      <c r="IJ30" s="225"/>
      <c r="IK30" s="225"/>
      <c r="IL30" s="225"/>
      <c r="IM30" s="225"/>
      <c r="IN30" s="225"/>
      <c r="IO30" s="225"/>
      <c r="IP30" s="225"/>
      <c r="IQ30" s="225"/>
      <c r="IR30" s="225"/>
      <c r="IS30" s="225"/>
      <c r="IT30" s="225"/>
      <c r="IU30" s="225"/>
      <c r="IV30" s="225"/>
    </row>
    <row r="31" spans="1:256">
      <c r="A31" s="247"/>
      <c r="B31" s="149" t="s">
        <v>293</v>
      </c>
      <c r="C31" s="193">
        <f>C$7*C16/100</f>
        <v>28</v>
      </c>
      <c r="D31" s="204">
        <v>0.35402581333411243</v>
      </c>
      <c r="E31" s="204">
        <v>3.3737462388198171E-2</v>
      </c>
      <c r="F31" s="191">
        <f>C31*(1-(D31+E31))</f>
        <v>17.142628279775302</v>
      </c>
      <c r="G31" s="207" t="s">
        <v>294</v>
      </c>
      <c r="H31" s="149" t="s">
        <v>275</v>
      </c>
      <c r="I31" s="206"/>
      <c r="J31" s="225"/>
      <c r="K31" s="223" t="s">
        <v>122</v>
      </c>
      <c r="L31" s="223" t="s">
        <v>123</v>
      </c>
      <c r="M31" s="237"/>
      <c r="N31" s="238"/>
      <c r="O31" s="149"/>
      <c r="P31" s="238"/>
      <c r="Q31" s="238"/>
      <c r="R31" s="238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5"/>
      <c r="DE31" s="225"/>
      <c r="DF31" s="225"/>
      <c r="DG31" s="225"/>
      <c r="DH31" s="225"/>
      <c r="DI31" s="225"/>
      <c r="DJ31" s="225"/>
      <c r="DK31" s="225"/>
      <c r="DL31" s="225"/>
      <c r="DM31" s="225"/>
      <c r="DN31" s="225"/>
      <c r="DO31" s="225"/>
      <c r="DP31" s="225"/>
      <c r="DQ31" s="225"/>
      <c r="DR31" s="225"/>
      <c r="DS31" s="225"/>
      <c r="DT31" s="225"/>
      <c r="DU31" s="225"/>
      <c r="DV31" s="225"/>
      <c r="DW31" s="225"/>
      <c r="DX31" s="225"/>
      <c r="DY31" s="225"/>
      <c r="DZ31" s="225"/>
      <c r="EA31" s="225"/>
      <c r="EB31" s="225"/>
      <c r="EC31" s="225"/>
      <c r="ED31" s="225"/>
      <c r="EE31" s="225"/>
      <c r="EF31" s="225"/>
      <c r="EG31" s="225"/>
      <c r="EH31" s="225"/>
      <c r="EI31" s="225"/>
      <c r="EJ31" s="225"/>
      <c r="EK31" s="225"/>
      <c r="EL31" s="225"/>
      <c r="EM31" s="225"/>
      <c r="EN31" s="225"/>
      <c r="EO31" s="225"/>
      <c r="EP31" s="225"/>
      <c r="EQ31" s="225"/>
      <c r="ER31" s="225"/>
      <c r="ES31" s="225"/>
      <c r="ET31" s="225"/>
      <c r="EU31" s="225"/>
      <c r="EV31" s="225"/>
      <c r="EW31" s="225"/>
      <c r="EX31" s="225"/>
      <c r="EY31" s="225"/>
      <c r="EZ31" s="225"/>
      <c r="FA31" s="225"/>
      <c r="FB31" s="225"/>
      <c r="FC31" s="225"/>
      <c r="FD31" s="225"/>
      <c r="FE31" s="225"/>
      <c r="FF31" s="225"/>
      <c r="FG31" s="225"/>
      <c r="FH31" s="225"/>
      <c r="FI31" s="225"/>
      <c r="FJ31" s="225"/>
      <c r="FK31" s="225"/>
      <c r="FL31" s="225"/>
      <c r="FM31" s="225"/>
      <c r="FN31" s="225"/>
      <c r="FO31" s="225"/>
      <c r="FP31" s="225"/>
      <c r="FQ31" s="225"/>
      <c r="FR31" s="225"/>
      <c r="FS31" s="225"/>
      <c r="FT31" s="225"/>
      <c r="FU31" s="225"/>
      <c r="FV31" s="225"/>
      <c r="FW31" s="225"/>
      <c r="FX31" s="225"/>
      <c r="FY31" s="225"/>
      <c r="FZ31" s="225"/>
      <c r="GA31" s="225"/>
      <c r="GB31" s="225"/>
      <c r="GC31" s="225"/>
      <c r="GD31" s="225"/>
      <c r="GE31" s="225"/>
      <c r="GF31" s="225"/>
      <c r="GG31" s="225"/>
      <c r="GH31" s="225"/>
      <c r="GI31" s="225"/>
      <c r="GJ31" s="225"/>
      <c r="GK31" s="225"/>
      <c r="GL31" s="225"/>
      <c r="GM31" s="225"/>
      <c r="GN31" s="225"/>
      <c r="GO31" s="225"/>
      <c r="GP31" s="225"/>
      <c r="GQ31" s="225"/>
      <c r="GR31" s="225"/>
      <c r="GS31" s="225"/>
      <c r="GT31" s="225"/>
      <c r="GU31" s="225"/>
      <c r="GV31" s="225"/>
      <c r="GW31" s="225"/>
      <c r="GX31" s="225"/>
      <c r="GY31" s="225"/>
      <c r="GZ31" s="225"/>
      <c r="HA31" s="225"/>
      <c r="HB31" s="225"/>
      <c r="HC31" s="225"/>
      <c r="HD31" s="225"/>
      <c r="HE31" s="225"/>
      <c r="HF31" s="225"/>
      <c r="HG31" s="225"/>
      <c r="HH31" s="225"/>
      <c r="HI31" s="225"/>
      <c r="HJ31" s="225"/>
      <c r="HK31" s="225"/>
      <c r="HL31" s="225"/>
      <c r="HM31" s="225"/>
      <c r="HN31" s="225"/>
      <c r="HO31" s="225"/>
      <c r="HP31" s="225"/>
      <c r="HQ31" s="225"/>
      <c r="HR31" s="225"/>
      <c r="HS31" s="225"/>
      <c r="HT31" s="225"/>
      <c r="HU31" s="225"/>
      <c r="HV31" s="225"/>
      <c r="HW31" s="225"/>
      <c r="HX31" s="225"/>
      <c r="HY31" s="225"/>
      <c r="HZ31" s="225"/>
      <c r="IA31" s="225"/>
      <c r="IB31" s="225"/>
      <c r="IC31" s="225"/>
      <c r="ID31" s="225"/>
      <c r="IE31" s="225"/>
      <c r="IF31" s="225"/>
      <c r="IG31" s="225"/>
      <c r="IH31" s="225"/>
      <c r="II31" s="225"/>
      <c r="IJ31" s="225"/>
      <c r="IK31" s="225"/>
      <c r="IL31" s="225"/>
      <c r="IM31" s="225"/>
      <c r="IN31" s="225"/>
      <c r="IO31" s="225"/>
      <c r="IP31" s="225"/>
      <c r="IQ31" s="225"/>
      <c r="IR31" s="225"/>
      <c r="IS31" s="225"/>
      <c r="IT31" s="225"/>
      <c r="IU31" s="225"/>
      <c r="IV31" s="225"/>
    </row>
    <row r="32" spans="1:256">
      <c r="A32" s="247"/>
      <c r="B32" s="149" t="s">
        <v>295</v>
      </c>
      <c r="C32" s="193">
        <f>C$7*C17/100</f>
        <v>28</v>
      </c>
      <c r="D32" s="204">
        <v>0.64774160947987436</v>
      </c>
      <c r="E32" s="204">
        <v>3.0407131323188317E-2</v>
      </c>
      <c r="F32" s="191">
        <f>C32*(1-(D32+E32))</f>
        <v>9.011835257514246</v>
      </c>
      <c r="G32" s="205" t="s">
        <v>278</v>
      </c>
      <c r="H32" s="149" t="s">
        <v>51</v>
      </c>
      <c r="I32" s="206"/>
      <c r="J32" s="225"/>
      <c r="K32" s="230" t="s">
        <v>127</v>
      </c>
      <c r="L32" s="230" t="s">
        <v>218</v>
      </c>
      <c r="M32" s="237">
        <f>F26+F35</f>
        <v>210.97016255115611</v>
      </c>
      <c r="N32" s="238"/>
      <c r="O32" s="149"/>
      <c r="P32" s="238"/>
      <c r="Q32" s="238"/>
      <c r="R32" s="238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  <c r="DE32" s="225"/>
      <c r="DF32" s="225"/>
      <c r="DG32" s="225"/>
      <c r="DH32" s="225"/>
      <c r="DI32" s="225"/>
      <c r="DJ32" s="225"/>
      <c r="DK32" s="225"/>
      <c r="DL32" s="225"/>
      <c r="DM32" s="225"/>
      <c r="DN32" s="225"/>
      <c r="DO32" s="225"/>
      <c r="DP32" s="225"/>
      <c r="DQ32" s="225"/>
      <c r="DR32" s="225"/>
      <c r="DS32" s="225"/>
      <c r="DT32" s="225"/>
      <c r="DU32" s="225"/>
      <c r="DV32" s="225"/>
      <c r="DW32" s="225"/>
      <c r="DX32" s="225"/>
      <c r="DY32" s="225"/>
      <c r="DZ32" s="225"/>
      <c r="EA32" s="225"/>
      <c r="EB32" s="225"/>
      <c r="EC32" s="225"/>
      <c r="ED32" s="225"/>
      <c r="EE32" s="225"/>
      <c r="EF32" s="225"/>
      <c r="EG32" s="225"/>
      <c r="EH32" s="225"/>
      <c r="EI32" s="225"/>
      <c r="EJ32" s="225"/>
      <c r="EK32" s="225"/>
      <c r="EL32" s="225"/>
      <c r="EM32" s="225"/>
      <c r="EN32" s="225"/>
      <c r="EO32" s="225"/>
      <c r="EP32" s="225"/>
      <c r="EQ32" s="225"/>
      <c r="ER32" s="225"/>
      <c r="ES32" s="225"/>
      <c r="ET32" s="225"/>
      <c r="EU32" s="225"/>
      <c r="EV32" s="225"/>
      <c r="EW32" s="225"/>
      <c r="EX32" s="225"/>
      <c r="EY32" s="225"/>
      <c r="EZ32" s="225"/>
      <c r="FA32" s="225"/>
      <c r="FB32" s="225"/>
      <c r="FC32" s="225"/>
      <c r="FD32" s="225"/>
      <c r="FE32" s="225"/>
      <c r="FF32" s="225"/>
      <c r="FG32" s="225"/>
      <c r="FH32" s="225"/>
      <c r="FI32" s="225"/>
      <c r="FJ32" s="225"/>
      <c r="FK32" s="225"/>
      <c r="FL32" s="225"/>
      <c r="FM32" s="225"/>
      <c r="FN32" s="225"/>
      <c r="FO32" s="225"/>
      <c r="FP32" s="225"/>
      <c r="FQ32" s="225"/>
      <c r="FR32" s="225"/>
      <c r="FS32" s="225"/>
      <c r="FT32" s="225"/>
      <c r="FU32" s="225"/>
      <c r="FV32" s="225"/>
      <c r="FW32" s="225"/>
      <c r="FX32" s="225"/>
      <c r="FY32" s="225"/>
      <c r="FZ32" s="225"/>
      <c r="GA32" s="225"/>
      <c r="GB32" s="225"/>
      <c r="GC32" s="225"/>
      <c r="GD32" s="225"/>
      <c r="GE32" s="225"/>
      <c r="GF32" s="225"/>
      <c r="GG32" s="225"/>
      <c r="GH32" s="225"/>
      <c r="GI32" s="225"/>
      <c r="GJ32" s="225"/>
      <c r="GK32" s="225"/>
      <c r="GL32" s="225"/>
      <c r="GM32" s="225"/>
      <c r="GN32" s="225"/>
      <c r="GO32" s="225"/>
      <c r="GP32" s="225"/>
      <c r="GQ32" s="225"/>
      <c r="GR32" s="225"/>
      <c r="GS32" s="225"/>
      <c r="GT32" s="225"/>
      <c r="GU32" s="225"/>
      <c r="GV32" s="225"/>
      <c r="GW32" s="225"/>
      <c r="GX32" s="225"/>
      <c r="GY32" s="225"/>
      <c r="GZ32" s="225"/>
      <c r="HA32" s="225"/>
      <c r="HB32" s="225"/>
      <c r="HC32" s="225"/>
      <c r="HD32" s="225"/>
      <c r="HE32" s="225"/>
      <c r="HF32" s="225"/>
      <c r="HG32" s="225"/>
      <c r="HH32" s="225"/>
      <c r="HI32" s="225"/>
      <c r="HJ32" s="225"/>
      <c r="HK32" s="225"/>
      <c r="HL32" s="225"/>
      <c r="HM32" s="225"/>
      <c r="HN32" s="225"/>
      <c r="HO32" s="225"/>
      <c r="HP32" s="225"/>
      <c r="HQ32" s="225"/>
      <c r="HR32" s="225"/>
      <c r="HS32" s="225"/>
      <c r="HT32" s="225"/>
      <c r="HU32" s="225"/>
      <c r="HV32" s="225"/>
      <c r="HW32" s="225"/>
      <c r="HX32" s="225"/>
      <c r="HY32" s="225"/>
      <c r="HZ32" s="225"/>
      <c r="IA32" s="225"/>
      <c r="IB32" s="225"/>
      <c r="IC32" s="225"/>
      <c r="ID32" s="225"/>
      <c r="IE32" s="225"/>
      <c r="IF32" s="225"/>
      <c r="IG32" s="225"/>
      <c r="IH32" s="225"/>
      <c r="II32" s="225"/>
      <c r="IJ32" s="225"/>
      <c r="IK32" s="225"/>
      <c r="IL32" s="225"/>
      <c r="IM32" s="225"/>
      <c r="IN32" s="225"/>
      <c r="IO32" s="225"/>
      <c r="IP32" s="225"/>
      <c r="IQ32" s="225"/>
      <c r="IR32" s="225"/>
      <c r="IS32" s="225"/>
      <c r="IT32" s="225"/>
      <c r="IU32" s="225"/>
      <c r="IV32" s="225"/>
    </row>
    <row r="33" spans="1:256">
      <c r="A33" s="247"/>
      <c r="B33" s="149" t="s">
        <v>296</v>
      </c>
      <c r="C33" s="193">
        <f>C$7*C18/100</f>
        <v>56</v>
      </c>
      <c r="D33" s="204">
        <v>0.35348288616434204</v>
      </c>
      <c r="E33" s="204">
        <v>3.6739919282726533E-2</v>
      </c>
      <c r="F33" s="191">
        <f>C33*(1-(D33+E33))</f>
        <v>34.147522894964162</v>
      </c>
      <c r="G33" s="207" t="s">
        <v>297</v>
      </c>
      <c r="H33" s="149" t="s">
        <v>101</v>
      </c>
      <c r="I33" s="206"/>
      <c r="J33" s="225"/>
      <c r="K33" s="223" t="s">
        <v>129</v>
      </c>
      <c r="L33" s="223" t="s">
        <v>130</v>
      </c>
      <c r="M33" s="237"/>
      <c r="N33" s="238"/>
      <c r="O33" s="149"/>
      <c r="P33" s="238"/>
      <c r="Q33" s="238"/>
      <c r="R33" s="238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5"/>
      <c r="BW33" s="225"/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5"/>
      <c r="CO33" s="225"/>
      <c r="CP33" s="225"/>
      <c r="CQ33" s="225"/>
      <c r="CR33" s="225"/>
      <c r="CS33" s="225"/>
      <c r="CT33" s="225"/>
      <c r="CU33" s="225"/>
      <c r="CV33" s="225"/>
      <c r="CW33" s="225"/>
      <c r="CX33" s="225"/>
      <c r="CY33" s="225"/>
      <c r="CZ33" s="225"/>
      <c r="DA33" s="225"/>
      <c r="DB33" s="225"/>
      <c r="DC33" s="225"/>
      <c r="DD33" s="225"/>
      <c r="DE33" s="225"/>
      <c r="DF33" s="225"/>
      <c r="DG33" s="225"/>
      <c r="DH33" s="225"/>
      <c r="DI33" s="225"/>
      <c r="DJ33" s="225"/>
      <c r="DK33" s="225"/>
      <c r="DL33" s="225"/>
      <c r="DM33" s="225"/>
      <c r="DN33" s="225"/>
      <c r="DO33" s="225"/>
      <c r="DP33" s="225"/>
      <c r="DQ33" s="225"/>
      <c r="DR33" s="225"/>
      <c r="DS33" s="225"/>
      <c r="DT33" s="225"/>
      <c r="DU33" s="225"/>
      <c r="DV33" s="225"/>
      <c r="DW33" s="225"/>
      <c r="DX33" s="225"/>
      <c r="DY33" s="225"/>
      <c r="DZ33" s="225"/>
      <c r="EA33" s="225"/>
      <c r="EB33" s="225"/>
      <c r="EC33" s="225"/>
      <c r="ED33" s="225"/>
      <c r="EE33" s="225"/>
      <c r="EF33" s="225"/>
      <c r="EG33" s="225"/>
      <c r="EH33" s="225"/>
      <c r="EI33" s="225"/>
      <c r="EJ33" s="225"/>
      <c r="EK33" s="225"/>
      <c r="EL33" s="225"/>
      <c r="EM33" s="225"/>
      <c r="EN33" s="225"/>
      <c r="EO33" s="225"/>
      <c r="EP33" s="225"/>
      <c r="EQ33" s="225"/>
      <c r="ER33" s="225"/>
      <c r="ES33" s="225"/>
      <c r="ET33" s="225"/>
      <c r="EU33" s="225"/>
      <c r="EV33" s="225"/>
      <c r="EW33" s="225"/>
      <c r="EX33" s="225"/>
      <c r="EY33" s="225"/>
      <c r="EZ33" s="225"/>
      <c r="FA33" s="225"/>
      <c r="FB33" s="225"/>
      <c r="FC33" s="225"/>
      <c r="FD33" s="225"/>
      <c r="FE33" s="225"/>
      <c r="FF33" s="225"/>
      <c r="FG33" s="225"/>
      <c r="FH33" s="225"/>
      <c r="FI33" s="225"/>
      <c r="FJ33" s="225"/>
      <c r="FK33" s="225"/>
      <c r="FL33" s="225"/>
      <c r="FM33" s="225"/>
      <c r="FN33" s="225"/>
      <c r="FO33" s="225"/>
      <c r="FP33" s="225"/>
      <c r="FQ33" s="225"/>
      <c r="FR33" s="225"/>
      <c r="FS33" s="225"/>
      <c r="FT33" s="225"/>
      <c r="FU33" s="225"/>
      <c r="FV33" s="225"/>
      <c r="FW33" s="225"/>
      <c r="FX33" s="225"/>
      <c r="FY33" s="225"/>
      <c r="FZ33" s="225"/>
      <c r="GA33" s="225"/>
      <c r="GB33" s="225"/>
      <c r="GC33" s="225"/>
      <c r="GD33" s="225"/>
      <c r="GE33" s="225"/>
      <c r="GF33" s="225"/>
      <c r="GG33" s="225"/>
      <c r="GH33" s="225"/>
      <c r="GI33" s="225"/>
      <c r="GJ33" s="225"/>
      <c r="GK33" s="225"/>
      <c r="GL33" s="225"/>
      <c r="GM33" s="225"/>
      <c r="GN33" s="225"/>
      <c r="GO33" s="225"/>
      <c r="GP33" s="225"/>
      <c r="GQ33" s="225"/>
      <c r="GR33" s="225"/>
      <c r="GS33" s="225"/>
      <c r="GT33" s="225"/>
      <c r="GU33" s="225"/>
      <c r="GV33" s="225"/>
      <c r="GW33" s="225"/>
      <c r="GX33" s="225"/>
      <c r="GY33" s="225"/>
      <c r="GZ33" s="225"/>
      <c r="HA33" s="225"/>
      <c r="HB33" s="225"/>
      <c r="HC33" s="225"/>
      <c r="HD33" s="225"/>
      <c r="HE33" s="225"/>
      <c r="HF33" s="225"/>
      <c r="HG33" s="225"/>
      <c r="HH33" s="225"/>
      <c r="HI33" s="225"/>
      <c r="HJ33" s="225"/>
      <c r="HK33" s="225"/>
      <c r="HL33" s="225"/>
      <c r="HM33" s="225"/>
      <c r="HN33" s="225"/>
      <c r="HO33" s="225"/>
      <c r="HP33" s="225"/>
      <c r="HQ33" s="225"/>
      <c r="HR33" s="225"/>
      <c r="HS33" s="225"/>
      <c r="HT33" s="225"/>
      <c r="HU33" s="225"/>
      <c r="HV33" s="225"/>
      <c r="HW33" s="225"/>
      <c r="HX33" s="225"/>
      <c r="HY33" s="225"/>
      <c r="HZ33" s="225"/>
      <c r="IA33" s="225"/>
      <c r="IB33" s="225"/>
      <c r="IC33" s="225"/>
      <c r="ID33" s="225"/>
      <c r="IE33" s="225"/>
      <c r="IF33" s="225"/>
      <c r="IG33" s="225"/>
      <c r="IH33" s="225"/>
      <c r="II33" s="225"/>
      <c r="IJ33" s="225"/>
      <c r="IK33" s="225"/>
      <c r="IL33" s="225"/>
      <c r="IM33" s="225"/>
      <c r="IN33" s="225"/>
      <c r="IO33" s="225"/>
      <c r="IP33" s="225"/>
      <c r="IQ33" s="225"/>
      <c r="IR33" s="225"/>
      <c r="IS33" s="225"/>
      <c r="IT33" s="225"/>
      <c r="IU33" s="225"/>
      <c r="IV33" s="225"/>
    </row>
    <row r="34" spans="1:256">
      <c r="A34" s="247"/>
      <c r="B34" s="149" t="s">
        <v>298</v>
      </c>
      <c r="C34" s="193"/>
      <c r="D34" s="225"/>
      <c r="E34" s="225"/>
      <c r="F34" s="191">
        <f>C30*D30+C31*D31+C32*D32+C33*D33</f>
        <v>55.328819398131742</v>
      </c>
      <c r="G34" s="205">
        <v>27</v>
      </c>
      <c r="H34" s="149" t="s">
        <v>299</v>
      </c>
      <c r="I34" s="206"/>
      <c r="J34" s="225"/>
      <c r="K34" s="223" t="s">
        <v>132</v>
      </c>
      <c r="L34" s="223" t="s">
        <v>133</v>
      </c>
      <c r="M34" s="237"/>
      <c r="N34" s="238"/>
      <c r="O34" s="149"/>
      <c r="P34" s="238"/>
      <c r="Q34" s="238"/>
      <c r="R34" s="238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5"/>
      <c r="DE34" s="225"/>
      <c r="DF34" s="225"/>
      <c r="DG34" s="225"/>
      <c r="DH34" s="225"/>
      <c r="DI34" s="225"/>
      <c r="DJ34" s="225"/>
      <c r="DK34" s="225"/>
      <c r="DL34" s="225"/>
      <c r="DM34" s="225"/>
      <c r="DN34" s="225"/>
      <c r="DO34" s="225"/>
      <c r="DP34" s="225"/>
      <c r="DQ34" s="225"/>
      <c r="DR34" s="225"/>
      <c r="DS34" s="225"/>
      <c r="DT34" s="225"/>
      <c r="DU34" s="225"/>
      <c r="DV34" s="225"/>
      <c r="DW34" s="225"/>
      <c r="DX34" s="225"/>
      <c r="DY34" s="225"/>
      <c r="DZ34" s="225"/>
      <c r="EA34" s="225"/>
      <c r="EB34" s="225"/>
      <c r="EC34" s="225"/>
      <c r="ED34" s="225"/>
      <c r="EE34" s="225"/>
      <c r="EF34" s="225"/>
      <c r="EG34" s="225"/>
      <c r="EH34" s="225"/>
      <c r="EI34" s="225"/>
      <c r="EJ34" s="225"/>
      <c r="EK34" s="225"/>
      <c r="EL34" s="225"/>
      <c r="EM34" s="225"/>
      <c r="EN34" s="225"/>
      <c r="EO34" s="225"/>
      <c r="EP34" s="225"/>
      <c r="EQ34" s="225"/>
      <c r="ER34" s="225"/>
      <c r="ES34" s="225"/>
      <c r="ET34" s="225"/>
      <c r="EU34" s="225"/>
      <c r="EV34" s="225"/>
      <c r="EW34" s="225"/>
      <c r="EX34" s="225"/>
      <c r="EY34" s="225"/>
      <c r="EZ34" s="225"/>
      <c r="FA34" s="225"/>
      <c r="FB34" s="225"/>
      <c r="FC34" s="225"/>
      <c r="FD34" s="225"/>
      <c r="FE34" s="225"/>
      <c r="FF34" s="225"/>
      <c r="FG34" s="225"/>
      <c r="FH34" s="225"/>
      <c r="FI34" s="225"/>
      <c r="FJ34" s="225"/>
      <c r="FK34" s="225"/>
      <c r="FL34" s="225"/>
      <c r="FM34" s="225"/>
      <c r="FN34" s="225"/>
      <c r="FO34" s="225"/>
      <c r="FP34" s="225"/>
      <c r="FQ34" s="225"/>
      <c r="FR34" s="225"/>
      <c r="FS34" s="225"/>
      <c r="FT34" s="225"/>
      <c r="FU34" s="225"/>
      <c r="FV34" s="225"/>
      <c r="FW34" s="225"/>
      <c r="FX34" s="225"/>
      <c r="FY34" s="225"/>
      <c r="FZ34" s="225"/>
      <c r="GA34" s="225"/>
      <c r="GB34" s="225"/>
      <c r="GC34" s="225"/>
      <c r="GD34" s="225"/>
      <c r="GE34" s="225"/>
      <c r="GF34" s="225"/>
      <c r="GG34" s="225"/>
      <c r="GH34" s="225"/>
      <c r="GI34" s="225"/>
      <c r="GJ34" s="225"/>
      <c r="GK34" s="225"/>
      <c r="GL34" s="225"/>
      <c r="GM34" s="225"/>
      <c r="GN34" s="225"/>
      <c r="GO34" s="225"/>
      <c r="GP34" s="225"/>
      <c r="GQ34" s="225"/>
      <c r="GR34" s="225"/>
      <c r="GS34" s="225"/>
      <c r="GT34" s="225"/>
      <c r="GU34" s="225"/>
      <c r="GV34" s="225"/>
      <c r="GW34" s="225"/>
      <c r="GX34" s="225"/>
      <c r="GY34" s="225"/>
      <c r="GZ34" s="225"/>
      <c r="HA34" s="225"/>
      <c r="HB34" s="225"/>
      <c r="HC34" s="225"/>
      <c r="HD34" s="225"/>
      <c r="HE34" s="225"/>
      <c r="HF34" s="225"/>
      <c r="HG34" s="225"/>
      <c r="HH34" s="225"/>
      <c r="HI34" s="225"/>
      <c r="HJ34" s="225"/>
      <c r="HK34" s="225"/>
      <c r="HL34" s="225"/>
      <c r="HM34" s="225"/>
      <c r="HN34" s="225"/>
      <c r="HO34" s="225"/>
      <c r="HP34" s="225"/>
      <c r="HQ34" s="225"/>
      <c r="HR34" s="225"/>
      <c r="HS34" s="225"/>
      <c r="HT34" s="225"/>
      <c r="HU34" s="225"/>
      <c r="HV34" s="225"/>
      <c r="HW34" s="225"/>
      <c r="HX34" s="225"/>
      <c r="HY34" s="225"/>
      <c r="HZ34" s="225"/>
      <c r="IA34" s="225"/>
      <c r="IB34" s="225"/>
      <c r="IC34" s="225"/>
      <c r="ID34" s="225"/>
      <c r="IE34" s="225"/>
      <c r="IF34" s="225"/>
      <c r="IG34" s="225"/>
      <c r="IH34" s="225"/>
      <c r="II34" s="225"/>
      <c r="IJ34" s="225"/>
      <c r="IK34" s="225"/>
      <c r="IL34" s="225"/>
      <c r="IM34" s="225"/>
      <c r="IN34" s="225"/>
      <c r="IO34" s="225"/>
      <c r="IP34" s="225"/>
      <c r="IQ34" s="225"/>
      <c r="IR34" s="225"/>
      <c r="IS34" s="225"/>
      <c r="IT34" s="225"/>
      <c r="IU34" s="225"/>
      <c r="IV34" s="225"/>
    </row>
    <row r="35" spans="1:256">
      <c r="A35" s="247"/>
      <c r="B35" s="169" t="s">
        <v>300</v>
      </c>
      <c r="C35" s="208"/>
      <c r="D35" s="209"/>
      <c r="E35" s="248"/>
      <c r="F35" s="210">
        <f>C30*E30+C31*E31+C32*E32+C33*E33</f>
        <v>5.1701625511560891</v>
      </c>
      <c r="G35" s="211">
        <v>30</v>
      </c>
      <c r="H35" s="212" t="s">
        <v>289</v>
      </c>
      <c r="I35" s="171"/>
      <c r="J35" s="225"/>
      <c r="K35" s="223" t="s">
        <v>134</v>
      </c>
      <c r="L35" s="223" t="s">
        <v>135</v>
      </c>
      <c r="M35" s="237"/>
      <c r="N35" s="238"/>
      <c r="O35" s="149"/>
      <c r="P35" s="238"/>
      <c r="Q35" s="238"/>
      <c r="R35" s="238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  <c r="DE35" s="225"/>
      <c r="DF35" s="225"/>
      <c r="DG35" s="225"/>
      <c r="DH35" s="225"/>
      <c r="DI35" s="225"/>
      <c r="DJ35" s="225"/>
      <c r="DK35" s="225"/>
      <c r="DL35" s="225"/>
      <c r="DM35" s="225"/>
      <c r="DN35" s="225"/>
      <c r="DO35" s="225"/>
      <c r="DP35" s="225"/>
      <c r="DQ35" s="225"/>
      <c r="DR35" s="225"/>
      <c r="DS35" s="225"/>
      <c r="DT35" s="225"/>
      <c r="DU35" s="225"/>
      <c r="DV35" s="225"/>
      <c r="DW35" s="225"/>
      <c r="DX35" s="225"/>
      <c r="DY35" s="225"/>
      <c r="DZ35" s="225"/>
      <c r="EA35" s="225"/>
      <c r="EB35" s="225"/>
      <c r="EC35" s="225"/>
      <c r="ED35" s="225"/>
      <c r="EE35" s="225"/>
      <c r="EF35" s="225"/>
      <c r="EG35" s="225"/>
      <c r="EH35" s="225"/>
      <c r="EI35" s="225"/>
      <c r="EJ35" s="225"/>
      <c r="EK35" s="225"/>
      <c r="EL35" s="225"/>
      <c r="EM35" s="225"/>
      <c r="EN35" s="225"/>
      <c r="EO35" s="225"/>
      <c r="EP35" s="225"/>
      <c r="EQ35" s="225"/>
      <c r="ER35" s="225"/>
      <c r="ES35" s="225"/>
      <c r="ET35" s="225"/>
      <c r="EU35" s="225"/>
      <c r="EV35" s="225"/>
      <c r="EW35" s="225"/>
      <c r="EX35" s="225"/>
      <c r="EY35" s="225"/>
      <c r="EZ35" s="225"/>
      <c r="FA35" s="225"/>
      <c r="FB35" s="225"/>
      <c r="FC35" s="225"/>
      <c r="FD35" s="225"/>
      <c r="FE35" s="225"/>
      <c r="FF35" s="225"/>
      <c r="FG35" s="225"/>
      <c r="FH35" s="225"/>
      <c r="FI35" s="225"/>
      <c r="FJ35" s="225"/>
      <c r="FK35" s="225"/>
      <c r="FL35" s="225"/>
      <c r="FM35" s="225"/>
      <c r="FN35" s="225"/>
      <c r="FO35" s="225"/>
      <c r="FP35" s="225"/>
      <c r="FQ35" s="225"/>
      <c r="FR35" s="225"/>
      <c r="FS35" s="225"/>
      <c r="FT35" s="225"/>
      <c r="FU35" s="225"/>
      <c r="FV35" s="225"/>
      <c r="FW35" s="225"/>
      <c r="FX35" s="225"/>
      <c r="FY35" s="225"/>
      <c r="FZ35" s="225"/>
      <c r="GA35" s="225"/>
      <c r="GB35" s="225"/>
      <c r="GC35" s="225"/>
      <c r="GD35" s="225"/>
      <c r="GE35" s="225"/>
      <c r="GF35" s="225"/>
      <c r="GG35" s="225"/>
      <c r="GH35" s="225"/>
      <c r="GI35" s="225"/>
      <c r="GJ35" s="225"/>
      <c r="GK35" s="225"/>
      <c r="GL35" s="225"/>
      <c r="GM35" s="225"/>
      <c r="GN35" s="225"/>
      <c r="GO35" s="225"/>
      <c r="GP35" s="225"/>
      <c r="GQ35" s="225"/>
      <c r="GR35" s="225"/>
      <c r="GS35" s="225"/>
      <c r="GT35" s="225"/>
      <c r="GU35" s="225"/>
      <c r="GV35" s="225"/>
      <c r="GW35" s="225"/>
      <c r="GX35" s="225"/>
      <c r="GY35" s="225"/>
      <c r="GZ35" s="225"/>
      <c r="HA35" s="225"/>
      <c r="HB35" s="225"/>
      <c r="HC35" s="225"/>
      <c r="HD35" s="225"/>
      <c r="HE35" s="225"/>
      <c r="HF35" s="225"/>
      <c r="HG35" s="225"/>
      <c r="HH35" s="225"/>
      <c r="HI35" s="225"/>
      <c r="HJ35" s="225"/>
      <c r="HK35" s="225"/>
      <c r="HL35" s="225"/>
      <c r="HM35" s="225"/>
      <c r="HN35" s="225"/>
      <c r="HO35" s="225"/>
      <c r="HP35" s="225"/>
      <c r="HQ35" s="225"/>
      <c r="HR35" s="225"/>
      <c r="HS35" s="225"/>
      <c r="HT35" s="225"/>
      <c r="HU35" s="225"/>
      <c r="HV35" s="225"/>
      <c r="HW35" s="225"/>
      <c r="HX35" s="225"/>
      <c r="HY35" s="225"/>
      <c r="HZ35" s="225"/>
      <c r="IA35" s="225"/>
      <c r="IB35" s="225"/>
      <c r="IC35" s="225"/>
      <c r="ID35" s="225"/>
      <c r="IE35" s="225"/>
      <c r="IF35" s="225"/>
      <c r="IG35" s="225"/>
      <c r="IH35" s="225"/>
      <c r="II35" s="225"/>
      <c r="IJ35" s="225"/>
      <c r="IK35" s="225"/>
      <c r="IL35" s="225"/>
      <c r="IM35" s="225"/>
      <c r="IN35" s="225"/>
      <c r="IO35" s="225"/>
      <c r="IP35" s="225"/>
      <c r="IQ35" s="225"/>
      <c r="IR35" s="225"/>
      <c r="IS35" s="225"/>
      <c r="IT35" s="225"/>
      <c r="IU35" s="225"/>
      <c r="IV35" s="225"/>
    </row>
    <row r="36" spans="1:256" ht="13.5" thickBot="1">
      <c r="A36" s="239"/>
      <c r="B36" s="212" t="s">
        <v>210</v>
      </c>
      <c r="C36" s="213">
        <f>SUM(C25:C29)</f>
        <v>604.52</v>
      </c>
      <c r="D36" s="214"/>
      <c r="E36" s="214"/>
      <c r="F36" s="215">
        <f>SUM(F25:F28,F30:F35)</f>
        <v>604.51999999999987</v>
      </c>
      <c r="G36" s="187"/>
      <c r="H36" s="187"/>
      <c r="I36" s="188"/>
      <c r="K36" s="223" t="s">
        <v>136</v>
      </c>
      <c r="L36" s="223" t="s">
        <v>219</v>
      </c>
      <c r="M36" s="237"/>
    </row>
    <row r="37" spans="1:256">
      <c r="K37" s="223" t="s">
        <v>138</v>
      </c>
      <c r="L37" s="223" t="s">
        <v>220</v>
      </c>
      <c r="M37" s="237"/>
    </row>
    <row r="38" spans="1:256">
      <c r="K38" s="223" t="s">
        <v>140</v>
      </c>
      <c r="L38" s="223" t="s">
        <v>141</v>
      </c>
      <c r="M38" s="237"/>
    </row>
    <row r="39" spans="1:256">
      <c r="B39" s="148"/>
      <c r="C39" s="226"/>
      <c r="D39" s="226"/>
      <c r="E39" s="184"/>
      <c r="F39" s="226"/>
      <c r="G39" s="226"/>
      <c r="H39" s="226"/>
      <c r="K39" s="223" t="s">
        <v>142</v>
      </c>
      <c r="L39" s="223" t="s">
        <v>221</v>
      </c>
      <c r="M39" s="237">
        <f>F25+F27-1</f>
        <v>184.22</v>
      </c>
      <c r="N39" s="223" t="s">
        <v>301</v>
      </c>
    </row>
    <row r="40" spans="1:256">
      <c r="B40" s="249"/>
      <c r="C40" s="216"/>
      <c r="D40" s="216"/>
      <c r="E40" s="216"/>
      <c r="F40" s="216"/>
      <c r="G40" s="153"/>
      <c r="H40" s="153"/>
      <c r="K40" s="230" t="s">
        <v>144</v>
      </c>
      <c r="L40" s="230" t="s">
        <v>222</v>
      </c>
      <c r="M40" s="237">
        <f>F28</f>
        <v>73.5</v>
      </c>
    </row>
    <row r="41" spans="1:256">
      <c r="B41" s="153"/>
      <c r="C41" s="217"/>
      <c r="D41" s="218"/>
      <c r="E41" s="217"/>
      <c r="F41" s="219"/>
      <c r="G41" s="153"/>
      <c r="H41" s="158"/>
      <c r="K41" s="223" t="s">
        <v>146</v>
      </c>
      <c r="L41" s="223" t="s">
        <v>223</v>
      </c>
      <c r="M41" s="237"/>
    </row>
    <row r="42" spans="1:256">
      <c r="B42" s="153"/>
      <c r="C42" s="217"/>
      <c r="D42" s="218"/>
      <c r="E42" s="217"/>
      <c r="F42" s="219"/>
      <c r="G42" s="153"/>
      <c r="H42" s="158"/>
      <c r="K42" s="223" t="s">
        <v>148</v>
      </c>
      <c r="L42" s="223" t="s">
        <v>224</v>
      </c>
      <c r="M42" s="237"/>
    </row>
    <row r="43" spans="1:256">
      <c r="B43" s="153"/>
      <c r="C43" s="217"/>
      <c r="D43" s="218"/>
      <c r="E43" s="217"/>
      <c r="F43" s="219"/>
      <c r="G43" s="153"/>
      <c r="H43" s="158"/>
      <c r="K43" s="228"/>
      <c r="L43" s="228" t="s">
        <v>302</v>
      </c>
      <c r="M43" s="250">
        <f>SUM(M3:M42)</f>
        <v>604.52</v>
      </c>
    </row>
    <row r="44" spans="1:256">
      <c r="B44" s="153"/>
      <c r="C44" s="217"/>
      <c r="D44" s="218"/>
      <c r="E44" s="217"/>
      <c r="F44" s="220"/>
      <c r="G44" s="153"/>
      <c r="H44" s="158"/>
    </row>
    <row r="45" spans="1:256">
      <c r="B45" s="153"/>
      <c r="C45" s="217"/>
      <c r="D45" s="218"/>
      <c r="E45" s="217"/>
      <c r="F45" s="220"/>
      <c r="G45" s="153"/>
      <c r="H45" s="153"/>
    </row>
    <row r="46" spans="1:256">
      <c r="B46" s="153"/>
      <c r="C46" s="217"/>
      <c r="D46" s="218"/>
      <c r="E46" s="217"/>
      <c r="F46" s="220"/>
      <c r="G46" s="153"/>
      <c r="H46" s="158"/>
    </row>
    <row r="47" spans="1:256">
      <c r="B47" s="153"/>
      <c r="C47" s="217"/>
      <c r="D47" s="218"/>
      <c r="E47" s="217"/>
      <c r="F47" s="220"/>
      <c r="G47" s="153"/>
      <c r="H47" s="158"/>
    </row>
    <row r="48" spans="1:256">
      <c r="B48" s="153"/>
      <c r="C48" s="217"/>
      <c r="D48" s="218"/>
      <c r="E48" s="217"/>
      <c r="F48" s="220"/>
      <c r="G48" s="153"/>
      <c r="H48" s="158"/>
    </row>
    <row r="49" spans="2:18">
      <c r="B49" s="153"/>
      <c r="C49" s="217"/>
      <c r="D49" s="218"/>
      <c r="E49" s="217"/>
      <c r="F49" s="219"/>
      <c r="G49" s="221"/>
      <c r="H49" s="158"/>
    </row>
    <row r="50" spans="2:18">
      <c r="B50" s="153"/>
      <c r="C50" s="217"/>
      <c r="D50" s="218"/>
      <c r="E50" s="217"/>
      <c r="F50" s="219"/>
      <c r="G50" s="153"/>
      <c r="H50" s="158"/>
    </row>
    <row r="51" spans="2:18">
      <c r="B51" s="153"/>
      <c r="C51" s="217"/>
      <c r="D51" s="218"/>
      <c r="E51" s="217"/>
      <c r="F51" s="219"/>
      <c r="G51" s="153"/>
      <c r="H51" s="158"/>
    </row>
    <row r="52" spans="2:18">
      <c r="B52" s="153"/>
      <c r="C52" s="217"/>
      <c r="D52" s="153"/>
      <c r="E52" s="217"/>
      <c r="F52" s="153"/>
      <c r="G52" s="153"/>
      <c r="H52" s="153"/>
    </row>
    <row r="53" spans="2:18">
      <c r="B53" s="153"/>
      <c r="C53" s="249"/>
      <c r="D53" s="249"/>
      <c r="E53" s="249"/>
      <c r="F53" s="249"/>
      <c r="G53" s="249"/>
      <c r="H53" s="249"/>
    </row>
    <row r="54" spans="2:18">
      <c r="B54" s="222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</row>
    <row r="55" spans="2:18">
      <c r="B55" s="222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</row>
    <row r="56" spans="2:18">
      <c r="B56" s="222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</row>
    <row r="57" spans="2:18">
      <c r="B57" s="222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</row>
  </sheetData>
  <phoneticPr fontId="1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BF091-3E17-4A37-9651-6980EF2C1752}">
  <dimension ref="A1:AP49"/>
  <sheetViews>
    <sheetView topLeftCell="O1" workbookViewId="0">
      <selection activeCell="AE10" sqref="AE10"/>
    </sheetView>
  </sheetViews>
  <sheetFormatPr defaultRowHeight="12"/>
  <cols>
    <col min="1" max="1" width="3.58203125" style="818" customWidth="1"/>
    <col min="2" max="2" width="20.58203125" style="819" customWidth="1"/>
    <col min="3" max="10" width="9" style="819"/>
    <col min="11" max="11" width="3.58203125" style="818" customWidth="1"/>
    <col min="12" max="12" width="20.58203125" style="819" customWidth="1"/>
    <col min="13" max="13" width="10.5" style="819" bestFit="1" customWidth="1"/>
    <col min="14" max="17" width="9" style="819"/>
    <col min="18" max="18" width="9.33203125" style="819" bestFit="1" customWidth="1"/>
    <col min="19" max="19" width="4" style="819" customWidth="1"/>
    <col min="20" max="20" width="3.58203125" style="819" customWidth="1"/>
    <col min="21" max="21" width="20.5" style="819" customWidth="1"/>
    <col min="22" max="23" width="7.5" style="819" customWidth="1"/>
    <col min="24" max="26" width="9" style="819"/>
    <col min="27" max="27" width="4" style="819" customWidth="1"/>
    <col min="28" max="28" width="3.58203125" style="819" customWidth="1"/>
    <col min="29" max="29" width="20.5" style="819" customWidth="1"/>
    <col min="30" max="36" width="10.5" style="819" customWidth="1"/>
    <col min="37" max="37" width="9" style="819"/>
    <col min="38" max="38" width="4" style="819" customWidth="1"/>
    <col min="39" max="39" width="3.58203125" style="819" customWidth="1"/>
    <col min="40" max="40" width="20.5" style="819" customWidth="1"/>
    <col min="41" max="258" width="9" style="819"/>
    <col min="259" max="259" width="3.58203125" style="819" customWidth="1"/>
    <col min="260" max="260" width="20.58203125" style="819" customWidth="1"/>
    <col min="261" max="268" width="9" style="819"/>
    <col min="269" max="269" width="3.58203125" style="819" customWidth="1"/>
    <col min="270" max="270" width="20.58203125" style="819" customWidth="1"/>
    <col min="271" max="271" width="10.5" style="819" bestFit="1" customWidth="1"/>
    <col min="272" max="274" width="9" style="819"/>
    <col min="275" max="275" width="4" style="819" customWidth="1"/>
    <col min="276" max="276" width="3.58203125" style="819" customWidth="1"/>
    <col min="277" max="277" width="20.5" style="819" customWidth="1"/>
    <col min="278" max="279" width="7.5" style="819" customWidth="1"/>
    <col min="280" max="282" width="9" style="819"/>
    <col min="283" max="283" width="4" style="819" customWidth="1"/>
    <col min="284" max="284" width="3.58203125" style="819" customWidth="1"/>
    <col min="285" max="285" width="20.5" style="819" customWidth="1"/>
    <col min="286" max="292" width="10.5" style="819" customWidth="1"/>
    <col min="293" max="293" width="9" style="819"/>
    <col min="294" max="294" width="4" style="819" customWidth="1"/>
    <col min="295" max="295" width="3.58203125" style="819" customWidth="1"/>
    <col min="296" max="296" width="20.5" style="819" customWidth="1"/>
    <col min="297" max="514" width="9" style="819"/>
    <col min="515" max="515" width="3.58203125" style="819" customWidth="1"/>
    <col min="516" max="516" width="20.58203125" style="819" customWidth="1"/>
    <col min="517" max="524" width="9" style="819"/>
    <col min="525" max="525" width="3.58203125" style="819" customWidth="1"/>
    <col min="526" max="526" width="20.58203125" style="819" customWidth="1"/>
    <col min="527" max="527" width="10.5" style="819" bestFit="1" customWidth="1"/>
    <col min="528" max="530" width="9" style="819"/>
    <col min="531" max="531" width="4" style="819" customWidth="1"/>
    <col min="532" max="532" width="3.58203125" style="819" customWidth="1"/>
    <col min="533" max="533" width="20.5" style="819" customWidth="1"/>
    <col min="534" max="535" width="7.5" style="819" customWidth="1"/>
    <col min="536" max="538" width="9" style="819"/>
    <col min="539" max="539" width="4" style="819" customWidth="1"/>
    <col min="540" max="540" width="3.58203125" style="819" customWidth="1"/>
    <col min="541" max="541" width="20.5" style="819" customWidth="1"/>
    <col min="542" max="548" width="10.5" style="819" customWidth="1"/>
    <col min="549" max="549" width="9" style="819"/>
    <col min="550" max="550" width="4" style="819" customWidth="1"/>
    <col min="551" max="551" width="3.58203125" style="819" customWidth="1"/>
    <col min="552" max="552" width="20.5" style="819" customWidth="1"/>
    <col min="553" max="770" width="9" style="819"/>
    <col min="771" max="771" width="3.58203125" style="819" customWidth="1"/>
    <col min="772" max="772" width="20.58203125" style="819" customWidth="1"/>
    <col min="773" max="780" width="9" style="819"/>
    <col min="781" max="781" width="3.58203125" style="819" customWidth="1"/>
    <col min="782" max="782" width="20.58203125" style="819" customWidth="1"/>
    <col min="783" max="783" width="10.5" style="819" bestFit="1" customWidth="1"/>
    <col min="784" max="786" width="9" style="819"/>
    <col min="787" max="787" width="4" style="819" customWidth="1"/>
    <col min="788" max="788" width="3.58203125" style="819" customWidth="1"/>
    <col min="789" max="789" width="20.5" style="819" customWidth="1"/>
    <col min="790" max="791" width="7.5" style="819" customWidth="1"/>
    <col min="792" max="794" width="9" style="819"/>
    <col min="795" max="795" width="4" style="819" customWidth="1"/>
    <col min="796" max="796" width="3.58203125" style="819" customWidth="1"/>
    <col min="797" max="797" width="20.5" style="819" customWidth="1"/>
    <col min="798" max="804" width="10.5" style="819" customWidth="1"/>
    <col min="805" max="805" width="9" style="819"/>
    <col min="806" max="806" width="4" style="819" customWidth="1"/>
    <col min="807" max="807" width="3.58203125" style="819" customWidth="1"/>
    <col min="808" max="808" width="20.5" style="819" customWidth="1"/>
    <col min="809" max="1026" width="9" style="819"/>
    <col min="1027" max="1027" width="3.58203125" style="819" customWidth="1"/>
    <col min="1028" max="1028" width="20.58203125" style="819" customWidth="1"/>
    <col min="1029" max="1036" width="9" style="819"/>
    <col min="1037" max="1037" width="3.58203125" style="819" customWidth="1"/>
    <col min="1038" max="1038" width="20.58203125" style="819" customWidth="1"/>
    <col min="1039" max="1039" width="10.5" style="819" bestFit="1" customWidth="1"/>
    <col min="1040" max="1042" width="9" style="819"/>
    <col min="1043" max="1043" width="4" style="819" customWidth="1"/>
    <col min="1044" max="1044" width="3.58203125" style="819" customWidth="1"/>
    <col min="1045" max="1045" width="20.5" style="819" customWidth="1"/>
    <col min="1046" max="1047" width="7.5" style="819" customWidth="1"/>
    <col min="1048" max="1050" width="9" style="819"/>
    <col min="1051" max="1051" width="4" style="819" customWidth="1"/>
    <col min="1052" max="1052" width="3.58203125" style="819" customWidth="1"/>
    <col min="1053" max="1053" width="20.5" style="819" customWidth="1"/>
    <col min="1054" max="1060" width="10.5" style="819" customWidth="1"/>
    <col min="1061" max="1061" width="9" style="819"/>
    <col min="1062" max="1062" width="4" style="819" customWidth="1"/>
    <col min="1063" max="1063" width="3.58203125" style="819" customWidth="1"/>
    <col min="1064" max="1064" width="20.5" style="819" customWidth="1"/>
    <col min="1065" max="1282" width="9" style="819"/>
    <col min="1283" max="1283" width="3.58203125" style="819" customWidth="1"/>
    <col min="1284" max="1284" width="20.58203125" style="819" customWidth="1"/>
    <col min="1285" max="1292" width="9" style="819"/>
    <col min="1293" max="1293" width="3.58203125" style="819" customWidth="1"/>
    <col min="1294" max="1294" width="20.58203125" style="819" customWidth="1"/>
    <col min="1295" max="1295" width="10.5" style="819" bestFit="1" customWidth="1"/>
    <col min="1296" max="1298" width="9" style="819"/>
    <col min="1299" max="1299" width="4" style="819" customWidth="1"/>
    <col min="1300" max="1300" width="3.58203125" style="819" customWidth="1"/>
    <col min="1301" max="1301" width="20.5" style="819" customWidth="1"/>
    <col min="1302" max="1303" width="7.5" style="819" customWidth="1"/>
    <col min="1304" max="1306" width="9" style="819"/>
    <col min="1307" max="1307" width="4" style="819" customWidth="1"/>
    <col min="1308" max="1308" width="3.58203125" style="819" customWidth="1"/>
    <col min="1309" max="1309" width="20.5" style="819" customWidth="1"/>
    <col min="1310" max="1316" width="10.5" style="819" customWidth="1"/>
    <col min="1317" max="1317" width="9" style="819"/>
    <col min="1318" max="1318" width="4" style="819" customWidth="1"/>
    <col min="1319" max="1319" width="3.58203125" style="819" customWidth="1"/>
    <col min="1320" max="1320" width="20.5" style="819" customWidth="1"/>
    <col min="1321" max="1538" width="9" style="819"/>
    <col min="1539" max="1539" width="3.58203125" style="819" customWidth="1"/>
    <col min="1540" max="1540" width="20.58203125" style="819" customWidth="1"/>
    <col min="1541" max="1548" width="9" style="819"/>
    <col min="1549" max="1549" width="3.58203125" style="819" customWidth="1"/>
    <col min="1550" max="1550" width="20.58203125" style="819" customWidth="1"/>
    <col min="1551" max="1551" width="10.5" style="819" bestFit="1" customWidth="1"/>
    <col min="1552" max="1554" width="9" style="819"/>
    <col min="1555" max="1555" width="4" style="819" customWidth="1"/>
    <col min="1556" max="1556" width="3.58203125" style="819" customWidth="1"/>
    <col min="1557" max="1557" width="20.5" style="819" customWidth="1"/>
    <col min="1558" max="1559" width="7.5" style="819" customWidth="1"/>
    <col min="1560" max="1562" width="9" style="819"/>
    <col min="1563" max="1563" width="4" style="819" customWidth="1"/>
    <col min="1564" max="1564" width="3.58203125" style="819" customWidth="1"/>
    <col min="1565" max="1565" width="20.5" style="819" customWidth="1"/>
    <col min="1566" max="1572" width="10.5" style="819" customWidth="1"/>
    <col min="1573" max="1573" width="9" style="819"/>
    <col min="1574" max="1574" width="4" style="819" customWidth="1"/>
    <col min="1575" max="1575" width="3.58203125" style="819" customWidth="1"/>
    <col min="1576" max="1576" width="20.5" style="819" customWidth="1"/>
    <col min="1577" max="1794" width="9" style="819"/>
    <col min="1795" max="1795" width="3.58203125" style="819" customWidth="1"/>
    <col min="1796" max="1796" width="20.58203125" style="819" customWidth="1"/>
    <col min="1797" max="1804" width="9" style="819"/>
    <col min="1805" max="1805" width="3.58203125" style="819" customWidth="1"/>
    <col min="1806" max="1806" width="20.58203125" style="819" customWidth="1"/>
    <col min="1807" max="1807" width="10.5" style="819" bestFit="1" customWidth="1"/>
    <col min="1808" max="1810" width="9" style="819"/>
    <col min="1811" max="1811" width="4" style="819" customWidth="1"/>
    <col min="1812" max="1812" width="3.58203125" style="819" customWidth="1"/>
    <col min="1813" max="1813" width="20.5" style="819" customWidth="1"/>
    <col min="1814" max="1815" width="7.5" style="819" customWidth="1"/>
    <col min="1816" max="1818" width="9" style="819"/>
    <col min="1819" max="1819" width="4" style="819" customWidth="1"/>
    <col min="1820" max="1820" width="3.58203125" style="819" customWidth="1"/>
    <col min="1821" max="1821" width="20.5" style="819" customWidth="1"/>
    <col min="1822" max="1828" width="10.5" style="819" customWidth="1"/>
    <col min="1829" max="1829" width="9" style="819"/>
    <col min="1830" max="1830" width="4" style="819" customWidth="1"/>
    <col min="1831" max="1831" width="3.58203125" style="819" customWidth="1"/>
    <col min="1832" max="1832" width="20.5" style="819" customWidth="1"/>
    <col min="1833" max="2050" width="9" style="819"/>
    <col min="2051" max="2051" width="3.58203125" style="819" customWidth="1"/>
    <col min="2052" max="2052" width="20.58203125" style="819" customWidth="1"/>
    <col min="2053" max="2060" width="9" style="819"/>
    <col min="2061" max="2061" width="3.58203125" style="819" customWidth="1"/>
    <col min="2062" max="2062" width="20.58203125" style="819" customWidth="1"/>
    <col min="2063" max="2063" width="10.5" style="819" bestFit="1" customWidth="1"/>
    <col min="2064" max="2066" width="9" style="819"/>
    <col min="2067" max="2067" width="4" style="819" customWidth="1"/>
    <col min="2068" max="2068" width="3.58203125" style="819" customWidth="1"/>
    <col min="2069" max="2069" width="20.5" style="819" customWidth="1"/>
    <col min="2070" max="2071" width="7.5" style="819" customWidth="1"/>
    <col min="2072" max="2074" width="9" style="819"/>
    <col min="2075" max="2075" width="4" style="819" customWidth="1"/>
    <col min="2076" max="2076" width="3.58203125" style="819" customWidth="1"/>
    <col min="2077" max="2077" width="20.5" style="819" customWidth="1"/>
    <col min="2078" max="2084" width="10.5" style="819" customWidth="1"/>
    <col min="2085" max="2085" width="9" style="819"/>
    <col min="2086" max="2086" width="4" style="819" customWidth="1"/>
    <col min="2087" max="2087" width="3.58203125" style="819" customWidth="1"/>
    <col min="2088" max="2088" width="20.5" style="819" customWidth="1"/>
    <col min="2089" max="2306" width="9" style="819"/>
    <col min="2307" max="2307" width="3.58203125" style="819" customWidth="1"/>
    <col min="2308" max="2308" width="20.58203125" style="819" customWidth="1"/>
    <col min="2309" max="2316" width="9" style="819"/>
    <col min="2317" max="2317" width="3.58203125" style="819" customWidth="1"/>
    <col min="2318" max="2318" width="20.58203125" style="819" customWidth="1"/>
    <col min="2319" max="2319" width="10.5" style="819" bestFit="1" customWidth="1"/>
    <col min="2320" max="2322" width="9" style="819"/>
    <col min="2323" max="2323" width="4" style="819" customWidth="1"/>
    <col min="2324" max="2324" width="3.58203125" style="819" customWidth="1"/>
    <col min="2325" max="2325" width="20.5" style="819" customWidth="1"/>
    <col min="2326" max="2327" width="7.5" style="819" customWidth="1"/>
    <col min="2328" max="2330" width="9" style="819"/>
    <col min="2331" max="2331" width="4" style="819" customWidth="1"/>
    <col min="2332" max="2332" width="3.58203125" style="819" customWidth="1"/>
    <col min="2333" max="2333" width="20.5" style="819" customWidth="1"/>
    <col min="2334" max="2340" width="10.5" style="819" customWidth="1"/>
    <col min="2341" max="2341" width="9" style="819"/>
    <col min="2342" max="2342" width="4" style="819" customWidth="1"/>
    <col min="2343" max="2343" width="3.58203125" style="819" customWidth="1"/>
    <col min="2344" max="2344" width="20.5" style="819" customWidth="1"/>
    <col min="2345" max="2562" width="9" style="819"/>
    <col min="2563" max="2563" width="3.58203125" style="819" customWidth="1"/>
    <col min="2564" max="2564" width="20.58203125" style="819" customWidth="1"/>
    <col min="2565" max="2572" width="9" style="819"/>
    <col min="2573" max="2573" width="3.58203125" style="819" customWidth="1"/>
    <col min="2574" max="2574" width="20.58203125" style="819" customWidth="1"/>
    <col min="2575" max="2575" width="10.5" style="819" bestFit="1" customWidth="1"/>
    <col min="2576" max="2578" width="9" style="819"/>
    <col min="2579" max="2579" width="4" style="819" customWidth="1"/>
    <col min="2580" max="2580" width="3.58203125" style="819" customWidth="1"/>
    <col min="2581" max="2581" width="20.5" style="819" customWidth="1"/>
    <col min="2582" max="2583" width="7.5" style="819" customWidth="1"/>
    <col min="2584" max="2586" width="9" style="819"/>
    <col min="2587" max="2587" width="4" style="819" customWidth="1"/>
    <col min="2588" max="2588" width="3.58203125" style="819" customWidth="1"/>
    <col min="2589" max="2589" width="20.5" style="819" customWidth="1"/>
    <col min="2590" max="2596" width="10.5" style="819" customWidth="1"/>
    <col min="2597" max="2597" width="9" style="819"/>
    <col min="2598" max="2598" width="4" style="819" customWidth="1"/>
    <col min="2599" max="2599" width="3.58203125" style="819" customWidth="1"/>
    <col min="2600" max="2600" width="20.5" style="819" customWidth="1"/>
    <col min="2601" max="2818" width="9" style="819"/>
    <col min="2819" max="2819" width="3.58203125" style="819" customWidth="1"/>
    <col min="2820" max="2820" width="20.58203125" style="819" customWidth="1"/>
    <col min="2821" max="2828" width="9" style="819"/>
    <col min="2829" max="2829" width="3.58203125" style="819" customWidth="1"/>
    <col min="2830" max="2830" width="20.58203125" style="819" customWidth="1"/>
    <col min="2831" max="2831" width="10.5" style="819" bestFit="1" customWidth="1"/>
    <col min="2832" max="2834" width="9" style="819"/>
    <col min="2835" max="2835" width="4" style="819" customWidth="1"/>
    <col min="2836" max="2836" width="3.58203125" style="819" customWidth="1"/>
    <col min="2837" max="2837" width="20.5" style="819" customWidth="1"/>
    <col min="2838" max="2839" width="7.5" style="819" customWidth="1"/>
    <col min="2840" max="2842" width="9" style="819"/>
    <col min="2843" max="2843" width="4" style="819" customWidth="1"/>
    <col min="2844" max="2844" width="3.58203125" style="819" customWidth="1"/>
    <col min="2845" max="2845" width="20.5" style="819" customWidth="1"/>
    <col min="2846" max="2852" width="10.5" style="819" customWidth="1"/>
    <col min="2853" max="2853" width="9" style="819"/>
    <col min="2854" max="2854" width="4" style="819" customWidth="1"/>
    <col min="2855" max="2855" width="3.58203125" style="819" customWidth="1"/>
    <col min="2856" max="2856" width="20.5" style="819" customWidth="1"/>
    <col min="2857" max="3074" width="9" style="819"/>
    <col min="3075" max="3075" width="3.58203125" style="819" customWidth="1"/>
    <col min="3076" max="3076" width="20.58203125" style="819" customWidth="1"/>
    <col min="3077" max="3084" width="9" style="819"/>
    <col min="3085" max="3085" width="3.58203125" style="819" customWidth="1"/>
    <col min="3086" max="3086" width="20.58203125" style="819" customWidth="1"/>
    <col min="3087" max="3087" width="10.5" style="819" bestFit="1" customWidth="1"/>
    <col min="3088" max="3090" width="9" style="819"/>
    <col min="3091" max="3091" width="4" style="819" customWidth="1"/>
    <col min="3092" max="3092" width="3.58203125" style="819" customWidth="1"/>
    <col min="3093" max="3093" width="20.5" style="819" customWidth="1"/>
    <col min="3094" max="3095" width="7.5" style="819" customWidth="1"/>
    <col min="3096" max="3098" width="9" style="819"/>
    <col min="3099" max="3099" width="4" style="819" customWidth="1"/>
    <col min="3100" max="3100" width="3.58203125" style="819" customWidth="1"/>
    <col min="3101" max="3101" width="20.5" style="819" customWidth="1"/>
    <col min="3102" max="3108" width="10.5" style="819" customWidth="1"/>
    <col min="3109" max="3109" width="9" style="819"/>
    <col min="3110" max="3110" width="4" style="819" customWidth="1"/>
    <col min="3111" max="3111" width="3.58203125" style="819" customWidth="1"/>
    <col min="3112" max="3112" width="20.5" style="819" customWidth="1"/>
    <col min="3113" max="3330" width="9" style="819"/>
    <col min="3331" max="3331" width="3.58203125" style="819" customWidth="1"/>
    <col min="3332" max="3332" width="20.58203125" style="819" customWidth="1"/>
    <col min="3333" max="3340" width="9" style="819"/>
    <col min="3341" max="3341" width="3.58203125" style="819" customWidth="1"/>
    <col min="3342" max="3342" width="20.58203125" style="819" customWidth="1"/>
    <col min="3343" max="3343" width="10.5" style="819" bestFit="1" customWidth="1"/>
    <col min="3344" max="3346" width="9" style="819"/>
    <col min="3347" max="3347" width="4" style="819" customWidth="1"/>
    <col min="3348" max="3348" width="3.58203125" style="819" customWidth="1"/>
    <col min="3349" max="3349" width="20.5" style="819" customWidth="1"/>
    <col min="3350" max="3351" width="7.5" style="819" customWidth="1"/>
    <col min="3352" max="3354" width="9" style="819"/>
    <col min="3355" max="3355" width="4" style="819" customWidth="1"/>
    <col min="3356" max="3356" width="3.58203125" style="819" customWidth="1"/>
    <col min="3357" max="3357" width="20.5" style="819" customWidth="1"/>
    <col min="3358" max="3364" width="10.5" style="819" customWidth="1"/>
    <col min="3365" max="3365" width="9" style="819"/>
    <col min="3366" max="3366" width="4" style="819" customWidth="1"/>
    <col min="3367" max="3367" width="3.58203125" style="819" customWidth="1"/>
    <col min="3368" max="3368" width="20.5" style="819" customWidth="1"/>
    <col min="3369" max="3586" width="9" style="819"/>
    <col min="3587" max="3587" width="3.58203125" style="819" customWidth="1"/>
    <col min="3588" max="3588" width="20.58203125" style="819" customWidth="1"/>
    <col min="3589" max="3596" width="9" style="819"/>
    <col min="3597" max="3597" width="3.58203125" style="819" customWidth="1"/>
    <col min="3598" max="3598" width="20.58203125" style="819" customWidth="1"/>
    <col min="3599" max="3599" width="10.5" style="819" bestFit="1" customWidth="1"/>
    <col min="3600" max="3602" width="9" style="819"/>
    <col min="3603" max="3603" width="4" style="819" customWidth="1"/>
    <col min="3604" max="3604" width="3.58203125" style="819" customWidth="1"/>
    <col min="3605" max="3605" width="20.5" style="819" customWidth="1"/>
    <col min="3606" max="3607" width="7.5" style="819" customWidth="1"/>
    <col min="3608" max="3610" width="9" style="819"/>
    <col min="3611" max="3611" width="4" style="819" customWidth="1"/>
    <col min="3612" max="3612" width="3.58203125" style="819" customWidth="1"/>
    <col min="3613" max="3613" width="20.5" style="819" customWidth="1"/>
    <col min="3614" max="3620" width="10.5" style="819" customWidth="1"/>
    <col min="3621" max="3621" width="9" style="819"/>
    <col min="3622" max="3622" width="4" style="819" customWidth="1"/>
    <col min="3623" max="3623" width="3.58203125" style="819" customWidth="1"/>
    <col min="3624" max="3624" width="20.5" style="819" customWidth="1"/>
    <col min="3625" max="3842" width="9" style="819"/>
    <col min="3843" max="3843" width="3.58203125" style="819" customWidth="1"/>
    <col min="3844" max="3844" width="20.58203125" style="819" customWidth="1"/>
    <col min="3845" max="3852" width="9" style="819"/>
    <col min="3853" max="3853" width="3.58203125" style="819" customWidth="1"/>
    <col min="3854" max="3854" width="20.58203125" style="819" customWidth="1"/>
    <col min="3855" max="3855" width="10.5" style="819" bestFit="1" customWidth="1"/>
    <col min="3856" max="3858" width="9" style="819"/>
    <col min="3859" max="3859" width="4" style="819" customWidth="1"/>
    <col min="3860" max="3860" width="3.58203125" style="819" customWidth="1"/>
    <col min="3861" max="3861" width="20.5" style="819" customWidth="1"/>
    <col min="3862" max="3863" width="7.5" style="819" customWidth="1"/>
    <col min="3864" max="3866" width="9" style="819"/>
    <col min="3867" max="3867" width="4" style="819" customWidth="1"/>
    <col min="3868" max="3868" width="3.58203125" style="819" customWidth="1"/>
    <col min="3869" max="3869" width="20.5" style="819" customWidth="1"/>
    <col min="3870" max="3876" width="10.5" style="819" customWidth="1"/>
    <col min="3877" max="3877" width="9" style="819"/>
    <col min="3878" max="3878" width="4" style="819" customWidth="1"/>
    <col min="3879" max="3879" width="3.58203125" style="819" customWidth="1"/>
    <col min="3880" max="3880" width="20.5" style="819" customWidth="1"/>
    <col min="3881" max="4098" width="9" style="819"/>
    <col min="4099" max="4099" width="3.58203125" style="819" customWidth="1"/>
    <col min="4100" max="4100" width="20.58203125" style="819" customWidth="1"/>
    <col min="4101" max="4108" width="9" style="819"/>
    <col min="4109" max="4109" width="3.58203125" style="819" customWidth="1"/>
    <col min="4110" max="4110" width="20.58203125" style="819" customWidth="1"/>
    <col min="4111" max="4111" width="10.5" style="819" bestFit="1" customWidth="1"/>
    <col min="4112" max="4114" width="9" style="819"/>
    <col min="4115" max="4115" width="4" style="819" customWidth="1"/>
    <col min="4116" max="4116" width="3.58203125" style="819" customWidth="1"/>
    <col min="4117" max="4117" width="20.5" style="819" customWidth="1"/>
    <col min="4118" max="4119" width="7.5" style="819" customWidth="1"/>
    <col min="4120" max="4122" width="9" style="819"/>
    <col min="4123" max="4123" width="4" style="819" customWidth="1"/>
    <col min="4124" max="4124" width="3.58203125" style="819" customWidth="1"/>
    <col min="4125" max="4125" width="20.5" style="819" customWidth="1"/>
    <col min="4126" max="4132" width="10.5" style="819" customWidth="1"/>
    <col min="4133" max="4133" width="9" style="819"/>
    <col min="4134" max="4134" width="4" style="819" customWidth="1"/>
    <col min="4135" max="4135" width="3.58203125" style="819" customWidth="1"/>
    <col min="4136" max="4136" width="20.5" style="819" customWidth="1"/>
    <col min="4137" max="4354" width="9" style="819"/>
    <col min="4355" max="4355" width="3.58203125" style="819" customWidth="1"/>
    <col min="4356" max="4356" width="20.58203125" style="819" customWidth="1"/>
    <col min="4357" max="4364" width="9" style="819"/>
    <col min="4365" max="4365" width="3.58203125" style="819" customWidth="1"/>
    <col min="4366" max="4366" width="20.58203125" style="819" customWidth="1"/>
    <col min="4367" max="4367" width="10.5" style="819" bestFit="1" customWidth="1"/>
    <col min="4368" max="4370" width="9" style="819"/>
    <col min="4371" max="4371" width="4" style="819" customWidth="1"/>
    <col min="4372" max="4372" width="3.58203125" style="819" customWidth="1"/>
    <col min="4373" max="4373" width="20.5" style="819" customWidth="1"/>
    <col min="4374" max="4375" width="7.5" style="819" customWidth="1"/>
    <col min="4376" max="4378" width="9" style="819"/>
    <col min="4379" max="4379" width="4" style="819" customWidth="1"/>
    <col min="4380" max="4380" width="3.58203125" style="819" customWidth="1"/>
    <col min="4381" max="4381" width="20.5" style="819" customWidth="1"/>
    <col min="4382" max="4388" width="10.5" style="819" customWidth="1"/>
    <col min="4389" max="4389" width="9" style="819"/>
    <col min="4390" max="4390" width="4" style="819" customWidth="1"/>
    <col min="4391" max="4391" width="3.58203125" style="819" customWidth="1"/>
    <col min="4392" max="4392" width="20.5" style="819" customWidth="1"/>
    <col min="4393" max="4610" width="9" style="819"/>
    <col min="4611" max="4611" width="3.58203125" style="819" customWidth="1"/>
    <col min="4612" max="4612" width="20.58203125" style="819" customWidth="1"/>
    <col min="4613" max="4620" width="9" style="819"/>
    <col min="4621" max="4621" width="3.58203125" style="819" customWidth="1"/>
    <col min="4622" max="4622" width="20.58203125" style="819" customWidth="1"/>
    <col min="4623" max="4623" width="10.5" style="819" bestFit="1" customWidth="1"/>
    <col min="4624" max="4626" width="9" style="819"/>
    <col min="4627" max="4627" width="4" style="819" customWidth="1"/>
    <col min="4628" max="4628" width="3.58203125" style="819" customWidth="1"/>
    <col min="4629" max="4629" width="20.5" style="819" customWidth="1"/>
    <col min="4630" max="4631" width="7.5" style="819" customWidth="1"/>
    <col min="4632" max="4634" width="9" style="819"/>
    <col min="4635" max="4635" width="4" style="819" customWidth="1"/>
    <col min="4636" max="4636" width="3.58203125" style="819" customWidth="1"/>
    <col min="4637" max="4637" width="20.5" style="819" customWidth="1"/>
    <col min="4638" max="4644" width="10.5" style="819" customWidth="1"/>
    <col min="4645" max="4645" width="9" style="819"/>
    <col min="4646" max="4646" width="4" style="819" customWidth="1"/>
    <col min="4647" max="4647" width="3.58203125" style="819" customWidth="1"/>
    <col min="4648" max="4648" width="20.5" style="819" customWidth="1"/>
    <col min="4649" max="4866" width="9" style="819"/>
    <col min="4867" max="4867" width="3.58203125" style="819" customWidth="1"/>
    <col min="4868" max="4868" width="20.58203125" style="819" customWidth="1"/>
    <col min="4869" max="4876" width="9" style="819"/>
    <col min="4877" max="4877" width="3.58203125" style="819" customWidth="1"/>
    <col min="4878" max="4878" width="20.58203125" style="819" customWidth="1"/>
    <col min="4879" max="4879" width="10.5" style="819" bestFit="1" customWidth="1"/>
    <col min="4880" max="4882" width="9" style="819"/>
    <col min="4883" max="4883" width="4" style="819" customWidth="1"/>
    <col min="4884" max="4884" width="3.58203125" style="819" customWidth="1"/>
    <col min="4885" max="4885" width="20.5" style="819" customWidth="1"/>
    <col min="4886" max="4887" width="7.5" style="819" customWidth="1"/>
    <col min="4888" max="4890" width="9" style="819"/>
    <col min="4891" max="4891" width="4" style="819" customWidth="1"/>
    <col min="4892" max="4892" width="3.58203125" style="819" customWidth="1"/>
    <col min="4893" max="4893" width="20.5" style="819" customWidth="1"/>
    <col min="4894" max="4900" width="10.5" style="819" customWidth="1"/>
    <col min="4901" max="4901" width="9" style="819"/>
    <col min="4902" max="4902" width="4" style="819" customWidth="1"/>
    <col min="4903" max="4903" width="3.58203125" style="819" customWidth="1"/>
    <col min="4904" max="4904" width="20.5" style="819" customWidth="1"/>
    <col min="4905" max="5122" width="9" style="819"/>
    <col min="5123" max="5123" width="3.58203125" style="819" customWidth="1"/>
    <col min="5124" max="5124" width="20.58203125" style="819" customWidth="1"/>
    <col min="5125" max="5132" width="9" style="819"/>
    <col min="5133" max="5133" width="3.58203125" style="819" customWidth="1"/>
    <col min="5134" max="5134" width="20.58203125" style="819" customWidth="1"/>
    <col min="5135" max="5135" width="10.5" style="819" bestFit="1" customWidth="1"/>
    <col min="5136" max="5138" width="9" style="819"/>
    <col min="5139" max="5139" width="4" style="819" customWidth="1"/>
    <col min="5140" max="5140" width="3.58203125" style="819" customWidth="1"/>
    <col min="5141" max="5141" width="20.5" style="819" customWidth="1"/>
    <col min="5142" max="5143" width="7.5" style="819" customWidth="1"/>
    <col min="5144" max="5146" width="9" style="819"/>
    <col min="5147" max="5147" width="4" style="819" customWidth="1"/>
    <col min="5148" max="5148" width="3.58203125" style="819" customWidth="1"/>
    <col min="5149" max="5149" width="20.5" style="819" customWidth="1"/>
    <col min="5150" max="5156" width="10.5" style="819" customWidth="1"/>
    <col min="5157" max="5157" width="9" style="819"/>
    <col min="5158" max="5158" width="4" style="819" customWidth="1"/>
    <col min="5159" max="5159" width="3.58203125" style="819" customWidth="1"/>
    <col min="5160" max="5160" width="20.5" style="819" customWidth="1"/>
    <col min="5161" max="5378" width="9" style="819"/>
    <col min="5379" max="5379" width="3.58203125" style="819" customWidth="1"/>
    <col min="5380" max="5380" width="20.58203125" style="819" customWidth="1"/>
    <col min="5381" max="5388" width="9" style="819"/>
    <col min="5389" max="5389" width="3.58203125" style="819" customWidth="1"/>
    <col min="5390" max="5390" width="20.58203125" style="819" customWidth="1"/>
    <col min="5391" max="5391" width="10.5" style="819" bestFit="1" customWidth="1"/>
    <col min="5392" max="5394" width="9" style="819"/>
    <col min="5395" max="5395" width="4" style="819" customWidth="1"/>
    <col min="5396" max="5396" width="3.58203125" style="819" customWidth="1"/>
    <col min="5397" max="5397" width="20.5" style="819" customWidth="1"/>
    <col min="5398" max="5399" width="7.5" style="819" customWidth="1"/>
    <col min="5400" max="5402" width="9" style="819"/>
    <col min="5403" max="5403" width="4" style="819" customWidth="1"/>
    <col min="5404" max="5404" width="3.58203125" style="819" customWidth="1"/>
    <col min="5405" max="5405" width="20.5" style="819" customWidth="1"/>
    <col min="5406" max="5412" width="10.5" style="819" customWidth="1"/>
    <col min="5413" max="5413" width="9" style="819"/>
    <col min="5414" max="5414" width="4" style="819" customWidth="1"/>
    <col min="5415" max="5415" width="3.58203125" style="819" customWidth="1"/>
    <col min="5416" max="5416" width="20.5" style="819" customWidth="1"/>
    <col min="5417" max="5634" width="9" style="819"/>
    <col min="5635" max="5635" width="3.58203125" style="819" customWidth="1"/>
    <col min="5636" max="5636" width="20.58203125" style="819" customWidth="1"/>
    <col min="5637" max="5644" width="9" style="819"/>
    <col min="5645" max="5645" width="3.58203125" style="819" customWidth="1"/>
    <col min="5646" max="5646" width="20.58203125" style="819" customWidth="1"/>
    <col min="5647" max="5647" width="10.5" style="819" bestFit="1" customWidth="1"/>
    <col min="5648" max="5650" width="9" style="819"/>
    <col min="5651" max="5651" width="4" style="819" customWidth="1"/>
    <col min="5652" max="5652" width="3.58203125" style="819" customWidth="1"/>
    <col min="5653" max="5653" width="20.5" style="819" customWidth="1"/>
    <col min="5654" max="5655" width="7.5" style="819" customWidth="1"/>
    <col min="5656" max="5658" width="9" style="819"/>
    <col min="5659" max="5659" width="4" style="819" customWidth="1"/>
    <col min="5660" max="5660" width="3.58203125" style="819" customWidth="1"/>
    <col min="5661" max="5661" width="20.5" style="819" customWidth="1"/>
    <col min="5662" max="5668" width="10.5" style="819" customWidth="1"/>
    <col min="5669" max="5669" width="9" style="819"/>
    <col min="5670" max="5670" width="4" style="819" customWidth="1"/>
    <col min="5671" max="5671" width="3.58203125" style="819" customWidth="1"/>
    <col min="5672" max="5672" width="20.5" style="819" customWidth="1"/>
    <col min="5673" max="5890" width="9" style="819"/>
    <col min="5891" max="5891" width="3.58203125" style="819" customWidth="1"/>
    <col min="5892" max="5892" width="20.58203125" style="819" customWidth="1"/>
    <col min="5893" max="5900" width="9" style="819"/>
    <col min="5901" max="5901" width="3.58203125" style="819" customWidth="1"/>
    <col min="5902" max="5902" width="20.58203125" style="819" customWidth="1"/>
    <col min="5903" max="5903" width="10.5" style="819" bestFit="1" customWidth="1"/>
    <col min="5904" max="5906" width="9" style="819"/>
    <col min="5907" max="5907" width="4" style="819" customWidth="1"/>
    <col min="5908" max="5908" width="3.58203125" style="819" customWidth="1"/>
    <col min="5909" max="5909" width="20.5" style="819" customWidth="1"/>
    <col min="5910" max="5911" width="7.5" style="819" customWidth="1"/>
    <col min="5912" max="5914" width="9" style="819"/>
    <col min="5915" max="5915" width="4" style="819" customWidth="1"/>
    <col min="5916" max="5916" width="3.58203125" style="819" customWidth="1"/>
    <col min="5917" max="5917" width="20.5" style="819" customWidth="1"/>
    <col min="5918" max="5924" width="10.5" style="819" customWidth="1"/>
    <col min="5925" max="5925" width="9" style="819"/>
    <col min="5926" max="5926" width="4" style="819" customWidth="1"/>
    <col min="5927" max="5927" width="3.58203125" style="819" customWidth="1"/>
    <col min="5928" max="5928" width="20.5" style="819" customWidth="1"/>
    <col min="5929" max="6146" width="9" style="819"/>
    <col min="6147" max="6147" width="3.58203125" style="819" customWidth="1"/>
    <col min="6148" max="6148" width="20.58203125" style="819" customWidth="1"/>
    <col min="6149" max="6156" width="9" style="819"/>
    <col min="6157" max="6157" width="3.58203125" style="819" customWidth="1"/>
    <col min="6158" max="6158" width="20.58203125" style="819" customWidth="1"/>
    <col min="6159" max="6159" width="10.5" style="819" bestFit="1" customWidth="1"/>
    <col min="6160" max="6162" width="9" style="819"/>
    <col min="6163" max="6163" width="4" style="819" customWidth="1"/>
    <col min="6164" max="6164" width="3.58203125" style="819" customWidth="1"/>
    <col min="6165" max="6165" width="20.5" style="819" customWidth="1"/>
    <col min="6166" max="6167" width="7.5" style="819" customWidth="1"/>
    <col min="6168" max="6170" width="9" style="819"/>
    <col min="6171" max="6171" width="4" style="819" customWidth="1"/>
    <col min="6172" max="6172" width="3.58203125" style="819" customWidth="1"/>
    <col min="6173" max="6173" width="20.5" style="819" customWidth="1"/>
    <col min="6174" max="6180" width="10.5" style="819" customWidth="1"/>
    <col min="6181" max="6181" width="9" style="819"/>
    <col min="6182" max="6182" width="4" style="819" customWidth="1"/>
    <col min="6183" max="6183" width="3.58203125" style="819" customWidth="1"/>
    <col min="6184" max="6184" width="20.5" style="819" customWidth="1"/>
    <col min="6185" max="6402" width="9" style="819"/>
    <col min="6403" max="6403" width="3.58203125" style="819" customWidth="1"/>
    <col min="6404" max="6404" width="20.58203125" style="819" customWidth="1"/>
    <col min="6405" max="6412" width="9" style="819"/>
    <col min="6413" max="6413" width="3.58203125" style="819" customWidth="1"/>
    <col min="6414" max="6414" width="20.58203125" style="819" customWidth="1"/>
    <col min="6415" max="6415" width="10.5" style="819" bestFit="1" customWidth="1"/>
    <col min="6416" max="6418" width="9" style="819"/>
    <col min="6419" max="6419" width="4" style="819" customWidth="1"/>
    <col min="6420" max="6420" width="3.58203125" style="819" customWidth="1"/>
    <col min="6421" max="6421" width="20.5" style="819" customWidth="1"/>
    <col min="6422" max="6423" width="7.5" style="819" customWidth="1"/>
    <col min="6424" max="6426" width="9" style="819"/>
    <col min="6427" max="6427" width="4" style="819" customWidth="1"/>
    <col min="6428" max="6428" width="3.58203125" style="819" customWidth="1"/>
    <col min="6429" max="6429" width="20.5" style="819" customWidth="1"/>
    <col min="6430" max="6436" width="10.5" style="819" customWidth="1"/>
    <col min="6437" max="6437" width="9" style="819"/>
    <col min="6438" max="6438" width="4" style="819" customWidth="1"/>
    <col min="6439" max="6439" width="3.58203125" style="819" customWidth="1"/>
    <col min="6440" max="6440" width="20.5" style="819" customWidth="1"/>
    <col min="6441" max="6658" width="9" style="819"/>
    <col min="6659" max="6659" width="3.58203125" style="819" customWidth="1"/>
    <col min="6660" max="6660" width="20.58203125" style="819" customWidth="1"/>
    <col min="6661" max="6668" width="9" style="819"/>
    <col min="6669" max="6669" width="3.58203125" style="819" customWidth="1"/>
    <col min="6670" max="6670" width="20.58203125" style="819" customWidth="1"/>
    <col min="6671" max="6671" width="10.5" style="819" bestFit="1" customWidth="1"/>
    <col min="6672" max="6674" width="9" style="819"/>
    <col min="6675" max="6675" width="4" style="819" customWidth="1"/>
    <col min="6676" max="6676" width="3.58203125" style="819" customWidth="1"/>
    <col min="6677" max="6677" width="20.5" style="819" customWidth="1"/>
    <col min="6678" max="6679" width="7.5" style="819" customWidth="1"/>
    <col min="6680" max="6682" width="9" style="819"/>
    <col min="6683" max="6683" width="4" style="819" customWidth="1"/>
    <col min="6684" max="6684" width="3.58203125" style="819" customWidth="1"/>
    <col min="6685" max="6685" width="20.5" style="819" customWidth="1"/>
    <col min="6686" max="6692" width="10.5" style="819" customWidth="1"/>
    <col min="6693" max="6693" width="9" style="819"/>
    <col min="6694" max="6694" width="4" style="819" customWidth="1"/>
    <col min="6695" max="6695" width="3.58203125" style="819" customWidth="1"/>
    <col min="6696" max="6696" width="20.5" style="819" customWidth="1"/>
    <col min="6697" max="6914" width="9" style="819"/>
    <col min="6915" max="6915" width="3.58203125" style="819" customWidth="1"/>
    <col min="6916" max="6916" width="20.58203125" style="819" customWidth="1"/>
    <col min="6917" max="6924" width="9" style="819"/>
    <col min="6925" max="6925" width="3.58203125" style="819" customWidth="1"/>
    <col min="6926" max="6926" width="20.58203125" style="819" customWidth="1"/>
    <col min="6927" max="6927" width="10.5" style="819" bestFit="1" customWidth="1"/>
    <col min="6928" max="6930" width="9" style="819"/>
    <col min="6931" max="6931" width="4" style="819" customWidth="1"/>
    <col min="6932" max="6932" width="3.58203125" style="819" customWidth="1"/>
    <col min="6933" max="6933" width="20.5" style="819" customWidth="1"/>
    <col min="6934" max="6935" width="7.5" style="819" customWidth="1"/>
    <col min="6936" max="6938" width="9" style="819"/>
    <col min="6939" max="6939" width="4" style="819" customWidth="1"/>
    <col min="6940" max="6940" width="3.58203125" style="819" customWidth="1"/>
    <col min="6941" max="6941" width="20.5" style="819" customWidth="1"/>
    <col min="6942" max="6948" width="10.5" style="819" customWidth="1"/>
    <col min="6949" max="6949" width="9" style="819"/>
    <col min="6950" max="6950" width="4" style="819" customWidth="1"/>
    <col min="6951" max="6951" width="3.58203125" style="819" customWidth="1"/>
    <col min="6952" max="6952" width="20.5" style="819" customWidth="1"/>
    <col min="6953" max="7170" width="9" style="819"/>
    <col min="7171" max="7171" width="3.58203125" style="819" customWidth="1"/>
    <col min="7172" max="7172" width="20.58203125" style="819" customWidth="1"/>
    <col min="7173" max="7180" width="9" style="819"/>
    <col min="7181" max="7181" width="3.58203125" style="819" customWidth="1"/>
    <col min="7182" max="7182" width="20.58203125" style="819" customWidth="1"/>
    <col min="7183" max="7183" width="10.5" style="819" bestFit="1" customWidth="1"/>
    <col min="7184" max="7186" width="9" style="819"/>
    <col min="7187" max="7187" width="4" style="819" customWidth="1"/>
    <col min="7188" max="7188" width="3.58203125" style="819" customWidth="1"/>
    <col min="7189" max="7189" width="20.5" style="819" customWidth="1"/>
    <col min="7190" max="7191" width="7.5" style="819" customWidth="1"/>
    <col min="7192" max="7194" width="9" style="819"/>
    <col min="7195" max="7195" width="4" style="819" customWidth="1"/>
    <col min="7196" max="7196" width="3.58203125" style="819" customWidth="1"/>
    <col min="7197" max="7197" width="20.5" style="819" customWidth="1"/>
    <col min="7198" max="7204" width="10.5" style="819" customWidth="1"/>
    <col min="7205" max="7205" width="9" style="819"/>
    <col min="7206" max="7206" width="4" style="819" customWidth="1"/>
    <col min="7207" max="7207" width="3.58203125" style="819" customWidth="1"/>
    <col min="7208" max="7208" width="20.5" style="819" customWidth="1"/>
    <col min="7209" max="7426" width="9" style="819"/>
    <col min="7427" max="7427" width="3.58203125" style="819" customWidth="1"/>
    <col min="7428" max="7428" width="20.58203125" style="819" customWidth="1"/>
    <col min="7429" max="7436" width="9" style="819"/>
    <col min="7437" max="7437" width="3.58203125" style="819" customWidth="1"/>
    <col min="7438" max="7438" width="20.58203125" style="819" customWidth="1"/>
    <col min="7439" max="7439" width="10.5" style="819" bestFit="1" customWidth="1"/>
    <col min="7440" max="7442" width="9" style="819"/>
    <col min="7443" max="7443" width="4" style="819" customWidth="1"/>
    <col min="7444" max="7444" width="3.58203125" style="819" customWidth="1"/>
    <col min="7445" max="7445" width="20.5" style="819" customWidth="1"/>
    <col min="7446" max="7447" width="7.5" style="819" customWidth="1"/>
    <col min="7448" max="7450" width="9" style="819"/>
    <col min="7451" max="7451" width="4" style="819" customWidth="1"/>
    <col min="7452" max="7452" width="3.58203125" style="819" customWidth="1"/>
    <col min="7453" max="7453" width="20.5" style="819" customWidth="1"/>
    <col min="7454" max="7460" width="10.5" style="819" customWidth="1"/>
    <col min="7461" max="7461" width="9" style="819"/>
    <col min="7462" max="7462" width="4" style="819" customWidth="1"/>
    <col min="7463" max="7463" width="3.58203125" style="819" customWidth="1"/>
    <col min="7464" max="7464" width="20.5" style="819" customWidth="1"/>
    <col min="7465" max="7682" width="9" style="819"/>
    <col min="7683" max="7683" width="3.58203125" style="819" customWidth="1"/>
    <col min="7684" max="7684" width="20.58203125" style="819" customWidth="1"/>
    <col min="7685" max="7692" width="9" style="819"/>
    <col min="7693" max="7693" width="3.58203125" style="819" customWidth="1"/>
    <col min="7694" max="7694" width="20.58203125" style="819" customWidth="1"/>
    <col min="7695" max="7695" width="10.5" style="819" bestFit="1" customWidth="1"/>
    <col min="7696" max="7698" width="9" style="819"/>
    <col min="7699" max="7699" width="4" style="819" customWidth="1"/>
    <col min="7700" max="7700" width="3.58203125" style="819" customWidth="1"/>
    <col min="7701" max="7701" width="20.5" style="819" customWidth="1"/>
    <col min="7702" max="7703" width="7.5" style="819" customWidth="1"/>
    <col min="7704" max="7706" width="9" style="819"/>
    <col min="7707" max="7707" width="4" style="819" customWidth="1"/>
    <col min="7708" max="7708" width="3.58203125" style="819" customWidth="1"/>
    <col min="7709" max="7709" width="20.5" style="819" customWidth="1"/>
    <col min="7710" max="7716" width="10.5" style="819" customWidth="1"/>
    <col min="7717" max="7717" width="9" style="819"/>
    <col min="7718" max="7718" width="4" style="819" customWidth="1"/>
    <col min="7719" max="7719" width="3.58203125" style="819" customWidth="1"/>
    <col min="7720" max="7720" width="20.5" style="819" customWidth="1"/>
    <col min="7721" max="7938" width="9" style="819"/>
    <col min="7939" max="7939" width="3.58203125" style="819" customWidth="1"/>
    <col min="7940" max="7940" width="20.58203125" style="819" customWidth="1"/>
    <col min="7941" max="7948" width="9" style="819"/>
    <col min="7949" max="7949" width="3.58203125" style="819" customWidth="1"/>
    <col min="7950" max="7950" width="20.58203125" style="819" customWidth="1"/>
    <col min="7951" max="7951" width="10.5" style="819" bestFit="1" customWidth="1"/>
    <col min="7952" max="7954" width="9" style="819"/>
    <col min="7955" max="7955" width="4" style="819" customWidth="1"/>
    <col min="7956" max="7956" width="3.58203125" style="819" customWidth="1"/>
    <col min="7957" max="7957" width="20.5" style="819" customWidth="1"/>
    <col min="7958" max="7959" width="7.5" style="819" customWidth="1"/>
    <col min="7960" max="7962" width="9" style="819"/>
    <col min="7963" max="7963" width="4" style="819" customWidth="1"/>
    <col min="7964" max="7964" width="3.58203125" style="819" customWidth="1"/>
    <col min="7965" max="7965" width="20.5" style="819" customWidth="1"/>
    <col min="7966" max="7972" width="10.5" style="819" customWidth="1"/>
    <col min="7973" max="7973" width="9" style="819"/>
    <col min="7974" max="7974" width="4" style="819" customWidth="1"/>
    <col min="7975" max="7975" width="3.58203125" style="819" customWidth="1"/>
    <col min="7976" max="7976" width="20.5" style="819" customWidth="1"/>
    <col min="7977" max="8194" width="9" style="819"/>
    <col min="8195" max="8195" width="3.58203125" style="819" customWidth="1"/>
    <col min="8196" max="8196" width="20.58203125" style="819" customWidth="1"/>
    <col min="8197" max="8204" width="9" style="819"/>
    <col min="8205" max="8205" width="3.58203125" style="819" customWidth="1"/>
    <col min="8206" max="8206" width="20.58203125" style="819" customWidth="1"/>
    <col min="8207" max="8207" width="10.5" style="819" bestFit="1" customWidth="1"/>
    <col min="8208" max="8210" width="9" style="819"/>
    <col min="8211" max="8211" width="4" style="819" customWidth="1"/>
    <col min="8212" max="8212" width="3.58203125" style="819" customWidth="1"/>
    <col min="8213" max="8213" width="20.5" style="819" customWidth="1"/>
    <col min="8214" max="8215" width="7.5" style="819" customWidth="1"/>
    <col min="8216" max="8218" width="9" style="819"/>
    <col min="8219" max="8219" width="4" style="819" customWidth="1"/>
    <col min="8220" max="8220" width="3.58203125" style="819" customWidth="1"/>
    <col min="8221" max="8221" width="20.5" style="819" customWidth="1"/>
    <col min="8222" max="8228" width="10.5" style="819" customWidth="1"/>
    <col min="8229" max="8229" width="9" style="819"/>
    <col min="8230" max="8230" width="4" style="819" customWidth="1"/>
    <col min="8231" max="8231" width="3.58203125" style="819" customWidth="1"/>
    <col min="8232" max="8232" width="20.5" style="819" customWidth="1"/>
    <col min="8233" max="8450" width="9" style="819"/>
    <col min="8451" max="8451" width="3.58203125" style="819" customWidth="1"/>
    <col min="8452" max="8452" width="20.58203125" style="819" customWidth="1"/>
    <col min="8453" max="8460" width="9" style="819"/>
    <col min="8461" max="8461" width="3.58203125" style="819" customWidth="1"/>
    <col min="8462" max="8462" width="20.58203125" style="819" customWidth="1"/>
    <col min="8463" max="8463" width="10.5" style="819" bestFit="1" customWidth="1"/>
    <col min="8464" max="8466" width="9" style="819"/>
    <col min="8467" max="8467" width="4" style="819" customWidth="1"/>
    <col min="8468" max="8468" width="3.58203125" style="819" customWidth="1"/>
    <col min="8469" max="8469" width="20.5" style="819" customWidth="1"/>
    <col min="8470" max="8471" width="7.5" style="819" customWidth="1"/>
    <col min="8472" max="8474" width="9" style="819"/>
    <col min="8475" max="8475" width="4" style="819" customWidth="1"/>
    <col min="8476" max="8476" width="3.58203125" style="819" customWidth="1"/>
    <col min="8477" max="8477" width="20.5" style="819" customWidth="1"/>
    <col min="8478" max="8484" width="10.5" style="819" customWidth="1"/>
    <col min="8485" max="8485" width="9" style="819"/>
    <col min="8486" max="8486" width="4" style="819" customWidth="1"/>
    <col min="8487" max="8487" width="3.58203125" style="819" customWidth="1"/>
    <col min="8488" max="8488" width="20.5" style="819" customWidth="1"/>
    <col min="8489" max="8706" width="9" style="819"/>
    <col min="8707" max="8707" width="3.58203125" style="819" customWidth="1"/>
    <col min="8708" max="8708" width="20.58203125" style="819" customWidth="1"/>
    <col min="8709" max="8716" width="9" style="819"/>
    <col min="8717" max="8717" width="3.58203125" style="819" customWidth="1"/>
    <col min="8718" max="8718" width="20.58203125" style="819" customWidth="1"/>
    <col min="8719" max="8719" width="10.5" style="819" bestFit="1" customWidth="1"/>
    <col min="8720" max="8722" width="9" style="819"/>
    <col min="8723" max="8723" width="4" style="819" customWidth="1"/>
    <col min="8724" max="8724" width="3.58203125" style="819" customWidth="1"/>
    <col min="8725" max="8725" width="20.5" style="819" customWidth="1"/>
    <col min="8726" max="8727" width="7.5" style="819" customWidth="1"/>
    <col min="8728" max="8730" width="9" style="819"/>
    <col min="8731" max="8731" width="4" style="819" customWidth="1"/>
    <col min="8732" max="8732" width="3.58203125" style="819" customWidth="1"/>
    <col min="8733" max="8733" width="20.5" style="819" customWidth="1"/>
    <col min="8734" max="8740" width="10.5" style="819" customWidth="1"/>
    <col min="8741" max="8741" width="9" style="819"/>
    <col min="8742" max="8742" width="4" style="819" customWidth="1"/>
    <col min="8743" max="8743" width="3.58203125" style="819" customWidth="1"/>
    <col min="8744" max="8744" width="20.5" style="819" customWidth="1"/>
    <col min="8745" max="8962" width="9" style="819"/>
    <col min="8963" max="8963" width="3.58203125" style="819" customWidth="1"/>
    <col min="8964" max="8964" width="20.58203125" style="819" customWidth="1"/>
    <col min="8965" max="8972" width="9" style="819"/>
    <col min="8973" max="8973" width="3.58203125" style="819" customWidth="1"/>
    <col min="8974" max="8974" width="20.58203125" style="819" customWidth="1"/>
    <col min="8975" max="8975" width="10.5" style="819" bestFit="1" customWidth="1"/>
    <col min="8976" max="8978" width="9" style="819"/>
    <col min="8979" max="8979" width="4" style="819" customWidth="1"/>
    <col min="8980" max="8980" width="3.58203125" style="819" customWidth="1"/>
    <col min="8981" max="8981" width="20.5" style="819" customWidth="1"/>
    <col min="8982" max="8983" width="7.5" style="819" customWidth="1"/>
    <col min="8984" max="8986" width="9" style="819"/>
    <col min="8987" max="8987" width="4" style="819" customWidth="1"/>
    <col min="8988" max="8988" width="3.58203125" style="819" customWidth="1"/>
    <col min="8989" max="8989" width="20.5" style="819" customWidth="1"/>
    <col min="8990" max="8996" width="10.5" style="819" customWidth="1"/>
    <col min="8997" max="8997" width="9" style="819"/>
    <col min="8998" max="8998" width="4" style="819" customWidth="1"/>
    <col min="8999" max="8999" width="3.58203125" style="819" customWidth="1"/>
    <col min="9000" max="9000" width="20.5" style="819" customWidth="1"/>
    <col min="9001" max="9218" width="9" style="819"/>
    <col min="9219" max="9219" width="3.58203125" style="819" customWidth="1"/>
    <col min="9220" max="9220" width="20.58203125" style="819" customWidth="1"/>
    <col min="9221" max="9228" width="9" style="819"/>
    <col min="9229" max="9229" width="3.58203125" style="819" customWidth="1"/>
    <col min="9230" max="9230" width="20.58203125" style="819" customWidth="1"/>
    <col min="9231" max="9231" width="10.5" style="819" bestFit="1" customWidth="1"/>
    <col min="9232" max="9234" width="9" style="819"/>
    <col min="9235" max="9235" width="4" style="819" customWidth="1"/>
    <col min="9236" max="9236" width="3.58203125" style="819" customWidth="1"/>
    <col min="9237" max="9237" width="20.5" style="819" customWidth="1"/>
    <col min="9238" max="9239" width="7.5" style="819" customWidth="1"/>
    <col min="9240" max="9242" width="9" style="819"/>
    <col min="9243" max="9243" width="4" style="819" customWidth="1"/>
    <col min="9244" max="9244" width="3.58203125" style="819" customWidth="1"/>
    <col min="9245" max="9245" width="20.5" style="819" customWidth="1"/>
    <col min="9246" max="9252" width="10.5" style="819" customWidth="1"/>
    <col min="9253" max="9253" width="9" style="819"/>
    <col min="9254" max="9254" width="4" style="819" customWidth="1"/>
    <col min="9255" max="9255" width="3.58203125" style="819" customWidth="1"/>
    <col min="9256" max="9256" width="20.5" style="819" customWidth="1"/>
    <col min="9257" max="9474" width="9" style="819"/>
    <col min="9475" max="9475" width="3.58203125" style="819" customWidth="1"/>
    <col min="9476" max="9476" width="20.58203125" style="819" customWidth="1"/>
    <col min="9477" max="9484" width="9" style="819"/>
    <col min="9485" max="9485" width="3.58203125" style="819" customWidth="1"/>
    <col min="9486" max="9486" width="20.58203125" style="819" customWidth="1"/>
    <col min="9487" max="9487" width="10.5" style="819" bestFit="1" customWidth="1"/>
    <col min="9488" max="9490" width="9" style="819"/>
    <col min="9491" max="9491" width="4" style="819" customWidth="1"/>
    <col min="9492" max="9492" width="3.58203125" style="819" customWidth="1"/>
    <col min="9493" max="9493" width="20.5" style="819" customWidth="1"/>
    <col min="9494" max="9495" width="7.5" style="819" customWidth="1"/>
    <col min="9496" max="9498" width="9" style="819"/>
    <col min="9499" max="9499" width="4" style="819" customWidth="1"/>
    <col min="9500" max="9500" width="3.58203125" style="819" customWidth="1"/>
    <col min="9501" max="9501" width="20.5" style="819" customWidth="1"/>
    <col min="9502" max="9508" width="10.5" style="819" customWidth="1"/>
    <col min="9509" max="9509" width="9" style="819"/>
    <col min="9510" max="9510" width="4" style="819" customWidth="1"/>
    <col min="9511" max="9511" width="3.58203125" style="819" customWidth="1"/>
    <col min="9512" max="9512" width="20.5" style="819" customWidth="1"/>
    <col min="9513" max="9730" width="9" style="819"/>
    <col min="9731" max="9731" width="3.58203125" style="819" customWidth="1"/>
    <col min="9732" max="9732" width="20.58203125" style="819" customWidth="1"/>
    <col min="9733" max="9740" width="9" style="819"/>
    <col min="9741" max="9741" width="3.58203125" style="819" customWidth="1"/>
    <col min="9742" max="9742" width="20.58203125" style="819" customWidth="1"/>
    <col min="9743" max="9743" width="10.5" style="819" bestFit="1" customWidth="1"/>
    <col min="9744" max="9746" width="9" style="819"/>
    <col min="9747" max="9747" width="4" style="819" customWidth="1"/>
    <col min="9748" max="9748" width="3.58203125" style="819" customWidth="1"/>
    <col min="9749" max="9749" width="20.5" style="819" customWidth="1"/>
    <col min="9750" max="9751" width="7.5" style="819" customWidth="1"/>
    <col min="9752" max="9754" width="9" style="819"/>
    <col min="9755" max="9755" width="4" style="819" customWidth="1"/>
    <col min="9756" max="9756" width="3.58203125" style="819" customWidth="1"/>
    <col min="9757" max="9757" width="20.5" style="819" customWidth="1"/>
    <col min="9758" max="9764" width="10.5" style="819" customWidth="1"/>
    <col min="9765" max="9765" width="9" style="819"/>
    <col min="9766" max="9766" width="4" style="819" customWidth="1"/>
    <col min="9767" max="9767" width="3.58203125" style="819" customWidth="1"/>
    <col min="9768" max="9768" width="20.5" style="819" customWidth="1"/>
    <col min="9769" max="9986" width="9" style="819"/>
    <col min="9987" max="9987" width="3.58203125" style="819" customWidth="1"/>
    <col min="9988" max="9988" width="20.58203125" style="819" customWidth="1"/>
    <col min="9989" max="9996" width="9" style="819"/>
    <col min="9997" max="9997" width="3.58203125" style="819" customWidth="1"/>
    <col min="9998" max="9998" width="20.58203125" style="819" customWidth="1"/>
    <col min="9999" max="9999" width="10.5" style="819" bestFit="1" customWidth="1"/>
    <col min="10000" max="10002" width="9" style="819"/>
    <col min="10003" max="10003" width="4" style="819" customWidth="1"/>
    <col min="10004" max="10004" width="3.58203125" style="819" customWidth="1"/>
    <col min="10005" max="10005" width="20.5" style="819" customWidth="1"/>
    <col min="10006" max="10007" width="7.5" style="819" customWidth="1"/>
    <col min="10008" max="10010" width="9" style="819"/>
    <col min="10011" max="10011" width="4" style="819" customWidth="1"/>
    <col min="10012" max="10012" width="3.58203125" style="819" customWidth="1"/>
    <col min="10013" max="10013" width="20.5" style="819" customWidth="1"/>
    <col min="10014" max="10020" width="10.5" style="819" customWidth="1"/>
    <col min="10021" max="10021" width="9" style="819"/>
    <col min="10022" max="10022" width="4" style="819" customWidth="1"/>
    <col min="10023" max="10023" width="3.58203125" style="819" customWidth="1"/>
    <col min="10024" max="10024" width="20.5" style="819" customWidth="1"/>
    <col min="10025" max="10242" width="9" style="819"/>
    <col min="10243" max="10243" width="3.58203125" style="819" customWidth="1"/>
    <col min="10244" max="10244" width="20.58203125" style="819" customWidth="1"/>
    <col min="10245" max="10252" width="9" style="819"/>
    <col min="10253" max="10253" width="3.58203125" style="819" customWidth="1"/>
    <col min="10254" max="10254" width="20.58203125" style="819" customWidth="1"/>
    <col min="10255" max="10255" width="10.5" style="819" bestFit="1" customWidth="1"/>
    <col min="10256" max="10258" width="9" style="819"/>
    <col min="10259" max="10259" width="4" style="819" customWidth="1"/>
    <col min="10260" max="10260" width="3.58203125" style="819" customWidth="1"/>
    <col min="10261" max="10261" width="20.5" style="819" customWidth="1"/>
    <col min="10262" max="10263" width="7.5" style="819" customWidth="1"/>
    <col min="10264" max="10266" width="9" style="819"/>
    <col min="10267" max="10267" width="4" style="819" customWidth="1"/>
    <col min="10268" max="10268" width="3.58203125" style="819" customWidth="1"/>
    <col min="10269" max="10269" width="20.5" style="819" customWidth="1"/>
    <col min="10270" max="10276" width="10.5" style="819" customWidth="1"/>
    <col min="10277" max="10277" width="9" style="819"/>
    <col min="10278" max="10278" width="4" style="819" customWidth="1"/>
    <col min="10279" max="10279" width="3.58203125" style="819" customWidth="1"/>
    <col min="10280" max="10280" width="20.5" style="819" customWidth="1"/>
    <col min="10281" max="10498" width="9" style="819"/>
    <col min="10499" max="10499" width="3.58203125" style="819" customWidth="1"/>
    <col min="10500" max="10500" width="20.58203125" style="819" customWidth="1"/>
    <col min="10501" max="10508" width="9" style="819"/>
    <col min="10509" max="10509" width="3.58203125" style="819" customWidth="1"/>
    <col min="10510" max="10510" width="20.58203125" style="819" customWidth="1"/>
    <col min="10511" max="10511" width="10.5" style="819" bestFit="1" customWidth="1"/>
    <col min="10512" max="10514" width="9" style="819"/>
    <col min="10515" max="10515" width="4" style="819" customWidth="1"/>
    <col min="10516" max="10516" width="3.58203125" style="819" customWidth="1"/>
    <col min="10517" max="10517" width="20.5" style="819" customWidth="1"/>
    <col min="10518" max="10519" width="7.5" style="819" customWidth="1"/>
    <col min="10520" max="10522" width="9" style="819"/>
    <col min="10523" max="10523" width="4" style="819" customWidth="1"/>
    <col min="10524" max="10524" width="3.58203125" style="819" customWidth="1"/>
    <col min="10525" max="10525" width="20.5" style="819" customWidth="1"/>
    <col min="10526" max="10532" width="10.5" style="819" customWidth="1"/>
    <col min="10533" max="10533" width="9" style="819"/>
    <col min="10534" max="10534" width="4" style="819" customWidth="1"/>
    <col min="10535" max="10535" width="3.58203125" style="819" customWidth="1"/>
    <col min="10536" max="10536" width="20.5" style="819" customWidth="1"/>
    <col min="10537" max="10754" width="9" style="819"/>
    <col min="10755" max="10755" width="3.58203125" style="819" customWidth="1"/>
    <col min="10756" max="10756" width="20.58203125" style="819" customWidth="1"/>
    <col min="10757" max="10764" width="9" style="819"/>
    <col min="10765" max="10765" width="3.58203125" style="819" customWidth="1"/>
    <col min="10766" max="10766" width="20.58203125" style="819" customWidth="1"/>
    <col min="10767" max="10767" width="10.5" style="819" bestFit="1" customWidth="1"/>
    <col min="10768" max="10770" width="9" style="819"/>
    <col min="10771" max="10771" width="4" style="819" customWidth="1"/>
    <col min="10772" max="10772" width="3.58203125" style="819" customWidth="1"/>
    <col min="10773" max="10773" width="20.5" style="819" customWidth="1"/>
    <col min="10774" max="10775" width="7.5" style="819" customWidth="1"/>
    <col min="10776" max="10778" width="9" style="819"/>
    <col min="10779" max="10779" width="4" style="819" customWidth="1"/>
    <col min="10780" max="10780" width="3.58203125" style="819" customWidth="1"/>
    <col min="10781" max="10781" width="20.5" style="819" customWidth="1"/>
    <col min="10782" max="10788" width="10.5" style="819" customWidth="1"/>
    <col min="10789" max="10789" width="9" style="819"/>
    <col min="10790" max="10790" width="4" style="819" customWidth="1"/>
    <col min="10791" max="10791" width="3.58203125" style="819" customWidth="1"/>
    <col min="10792" max="10792" width="20.5" style="819" customWidth="1"/>
    <col min="10793" max="11010" width="9" style="819"/>
    <col min="11011" max="11011" width="3.58203125" style="819" customWidth="1"/>
    <col min="11012" max="11012" width="20.58203125" style="819" customWidth="1"/>
    <col min="11013" max="11020" width="9" style="819"/>
    <col min="11021" max="11021" width="3.58203125" style="819" customWidth="1"/>
    <col min="11022" max="11022" width="20.58203125" style="819" customWidth="1"/>
    <col min="11023" max="11023" width="10.5" style="819" bestFit="1" customWidth="1"/>
    <col min="11024" max="11026" width="9" style="819"/>
    <col min="11027" max="11027" width="4" style="819" customWidth="1"/>
    <col min="11028" max="11028" width="3.58203125" style="819" customWidth="1"/>
    <col min="11029" max="11029" width="20.5" style="819" customWidth="1"/>
    <col min="11030" max="11031" width="7.5" style="819" customWidth="1"/>
    <col min="11032" max="11034" width="9" style="819"/>
    <col min="11035" max="11035" width="4" style="819" customWidth="1"/>
    <col min="11036" max="11036" width="3.58203125" style="819" customWidth="1"/>
    <col min="11037" max="11037" width="20.5" style="819" customWidth="1"/>
    <col min="11038" max="11044" width="10.5" style="819" customWidth="1"/>
    <col min="11045" max="11045" width="9" style="819"/>
    <col min="11046" max="11046" width="4" style="819" customWidth="1"/>
    <col min="11047" max="11047" width="3.58203125" style="819" customWidth="1"/>
    <col min="11048" max="11048" width="20.5" style="819" customWidth="1"/>
    <col min="11049" max="11266" width="9" style="819"/>
    <col min="11267" max="11267" width="3.58203125" style="819" customWidth="1"/>
    <col min="11268" max="11268" width="20.58203125" style="819" customWidth="1"/>
    <col min="11269" max="11276" width="9" style="819"/>
    <col min="11277" max="11277" width="3.58203125" style="819" customWidth="1"/>
    <col min="11278" max="11278" width="20.58203125" style="819" customWidth="1"/>
    <col min="11279" max="11279" width="10.5" style="819" bestFit="1" customWidth="1"/>
    <col min="11280" max="11282" width="9" style="819"/>
    <col min="11283" max="11283" width="4" style="819" customWidth="1"/>
    <col min="11284" max="11284" width="3.58203125" style="819" customWidth="1"/>
    <col min="11285" max="11285" width="20.5" style="819" customWidth="1"/>
    <col min="11286" max="11287" width="7.5" style="819" customWidth="1"/>
    <col min="11288" max="11290" width="9" style="819"/>
    <col min="11291" max="11291" width="4" style="819" customWidth="1"/>
    <col min="11292" max="11292" width="3.58203125" style="819" customWidth="1"/>
    <col min="11293" max="11293" width="20.5" style="819" customWidth="1"/>
    <col min="11294" max="11300" width="10.5" style="819" customWidth="1"/>
    <col min="11301" max="11301" width="9" style="819"/>
    <col min="11302" max="11302" width="4" style="819" customWidth="1"/>
    <col min="11303" max="11303" width="3.58203125" style="819" customWidth="1"/>
    <col min="11304" max="11304" width="20.5" style="819" customWidth="1"/>
    <col min="11305" max="11522" width="9" style="819"/>
    <col min="11523" max="11523" width="3.58203125" style="819" customWidth="1"/>
    <col min="11524" max="11524" width="20.58203125" style="819" customWidth="1"/>
    <col min="11525" max="11532" width="9" style="819"/>
    <col min="11533" max="11533" width="3.58203125" style="819" customWidth="1"/>
    <col min="11534" max="11534" width="20.58203125" style="819" customWidth="1"/>
    <col min="11535" max="11535" width="10.5" style="819" bestFit="1" customWidth="1"/>
    <col min="11536" max="11538" width="9" style="819"/>
    <col min="11539" max="11539" width="4" style="819" customWidth="1"/>
    <col min="11540" max="11540" width="3.58203125" style="819" customWidth="1"/>
    <col min="11541" max="11541" width="20.5" style="819" customWidth="1"/>
    <col min="11542" max="11543" width="7.5" style="819" customWidth="1"/>
    <col min="11544" max="11546" width="9" style="819"/>
    <col min="11547" max="11547" width="4" style="819" customWidth="1"/>
    <col min="11548" max="11548" width="3.58203125" style="819" customWidth="1"/>
    <col min="11549" max="11549" width="20.5" style="819" customWidth="1"/>
    <col min="11550" max="11556" width="10.5" style="819" customWidth="1"/>
    <col min="11557" max="11557" width="9" style="819"/>
    <col min="11558" max="11558" width="4" style="819" customWidth="1"/>
    <col min="11559" max="11559" width="3.58203125" style="819" customWidth="1"/>
    <col min="11560" max="11560" width="20.5" style="819" customWidth="1"/>
    <col min="11561" max="11778" width="9" style="819"/>
    <col min="11779" max="11779" width="3.58203125" style="819" customWidth="1"/>
    <col min="11780" max="11780" width="20.58203125" style="819" customWidth="1"/>
    <col min="11781" max="11788" width="9" style="819"/>
    <col min="11789" max="11789" width="3.58203125" style="819" customWidth="1"/>
    <col min="11790" max="11790" width="20.58203125" style="819" customWidth="1"/>
    <col min="11791" max="11791" width="10.5" style="819" bestFit="1" customWidth="1"/>
    <col min="11792" max="11794" width="9" style="819"/>
    <col min="11795" max="11795" width="4" style="819" customWidth="1"/>
    <col min="11796" max="11796" width="3.58203125" style="819" customWidth="1"/>
    <col min="11797" max="11797" width="20.5" style="819" customWidth="1"/>
    <col min="11798" max="11799" width="7.5" style="819" customWidth="1"/>
    <col min="11800" max="11802" width="9" style="819"/>
    <col min="11803" max="11803" width="4" style="819" customWidth="1"/>
    <col min="11804" max="11804" width="3.58203125" style="819" customWidth="1"/>
    <col min="11805" max="11805" width="20.5" style="819" customWidth="1"/>
    <col min="11806" max="11812" width="10.5" style="819" customWidth="1"/>
    <col min="11813" max="11813" width="9" style="819"/>
    <col min="11814" max="11814" width="4" style="819" customWidth="1"/>
    <col min="11815" max="11815" width="3.58203125" style="819" customWidth="1"/>
    <col min="11816" max="11816" width="20.5" style="819" customWidth="1"/>
    <col min="11817" max="12034" width="9" style="819"/>
    <col min="12035" max="12035" width="3.58203125" style="819" customWidth="1"/>
    <col min="12036" max="12036" width="20.58203125" style="819" customWidth="1"/>
    <col min="12037" max="12044" width="9" style="819"/>
    <col min="12045" max="12045" width="3.58203125" style="819" customWidth="1"/>
    <col min="12046" max="12046" width="20.58203125" style="819" customWidth="1"/>
    <col min="12047" max="12047" width="10.5" style="819" bestFit="1" customWidth="1"/>
    <col min="12048" max="12050" width="9" style="819"/>
    <col min="12051" max="12051" width="4" style="819" customWidth="1"/>
    <col min="12052" max="12052" width="3.58203125" style="819" customWidth="1"/>
    <col min="12053" max="12053" width="20.5" style="819" customWidth="1"/>
    <col min="12054" max="12055" width="7.5" style="819" customWidth="1"/>
    <col min="12056" max="12058" width="9" style="819"/>
    <col min="12059" max="12059" width="4" style="819" customWidth="1"/>
    <col min="12060" max="12060" width="3.58203125" style="819" customWidth="1"/>
    <col min="12061" max="12061" width="20.5" style="819" customWidth="1"/>
    <col min="12062" max="12068" width="10.5" style="819" customWidth="1"/>
    <col min="12069" max="12069" width="9" style="819"/>
    <col min="12070" max="12070" width="4" style="819" customWidth="1"/>
    <col min="12071" max="12071" width="3.58203125" style="819" customWidth="1"/>
    <col min="12072" max="12072" width="20.5" style="819" customWidth="1"/>
    <col min="12073" max="12290" width="9" style="819"/>
    <col min="12291" max="12291" width="3.58203125" style="819" customWidth="1"/>
    <col min="12292" max="12292" width="20.58203125" style="819" customWidth="1"/>
    <col min="12293" max="12300" width="9" style="819"/>
    <col min="12301" max="12301" width="3.58203125" style="819" customWidth="1"/>
    <col min="12302" max="12302" width="20.58203125" style="819" customWidth="1"/>
    <col min="12303" max="12303" width="10.5" style="819" bestFit="1" customWidth="1"/>
    <col min="12304" max="12306" width="9" style="819"/>
    <col min="12307" max="12307" width="4" style="819" customWidth="1"/>
    <col min="12308" max="12308" width="3.58203125" style="819" customWidth="1"/>
    <col min="12309" max="12309" width="20.5" style="819" customWidth="1"/>
    <col min="12310" max="12311" width="7.5" style="819" customWidth="1"/>
    <col min="12312" max="12314" width="9" style="819"/>
    <col min="12315" max="12315" width="4" style="819" customWidth="1"/>
    <col min="12316" max="12316" width="3.58203125" style="819" customWidth="1"/>
    <col min="12317" max="12317" width="20.5" style="819" customWidth="1"/>
    <col min="12318" max="12324" width="10.5" style="819" customWidth="1"/>
    <col min="12325" max="12325" width="9" style="819"/>
    <col min="12326" max="12326" width="4" style="819" customWidth="1"/>
    <col min="12327" max="12327" width="3.58203125" style="819" customWidth="1"/>
    <col min="12328" max="12328" width="20.5" style="819" customWidth="1"/>
    <col min="12329" max="12546" width="9" style="819"/>
    <col min="12547" max="12547" width="3.58203125" style="819" customWidth="1"/>
    <col min="12548" max="12548" width="20.58203125" style="819" customWidth="1"/>
    <col min="12549" max="12556" width="9" style="819"/>
    <col min="12557" max="12557" width="3.58203125" style="819" customWidth="1"/>
    <col min="12558" max="12558" width="20.58203125" style="819" customWidth="1"/>
    <col min="12559" max="12559" width="10.5" style="819" bestFit="1" customWidth="1"/>
    <col min="12560" max="12562" width="9" style="819"/>
    <col min="12563" max="12563" width="4" style="819" customWidth="1"/>
    <col min="12564" max="12564" width="3.58203125" style="819" customWidth="1"/>
    <col min="12565" max="12565" width="20.5" style="819" customWidth="1"/>
    <col min="12566" max="12567" width="7.5" style="819" customWidth="1"/>
    <col min="12568" max="12570" width="9" style="819"/>
    <col min="12571" max="12571" width="4" style="819" customWidth="1"/>
    <col min="12572" max="12572" width="3.58203125" style="819" customWidth="1"/>
    <col min="12573" max="12573" width="20.5" style="819" customWidth="1"/>
    <col min="12574" max="12580" width="10.5" style="819" customWidth="1"/>
    <col min="12581" max="12581" width="9" style="819"/>
    <col min="12582" max="12582" width="4" style="819" customWidth="1"/>
    <col min="12583" max="12583" width="3.58203125" style="819" customWidth="1"/>
    <col min="12584" max="12584" width="20.5" style="819" customWidth="1"/>
    <col min="12585" max="12802" width="9" style="819"/>
    <col min="12803" max="12803" width="3.58203125" style="819" customWidth="1"/>
    <col min="12804" max="12804" width="20.58203125" style="819" customWidth="1"/>
    <col min="12805" max="12812" width="9" style="819"/>
    <col min="12813" max="12813" width="3.58203125" style="819" customWidth="1"/>
    <col min="12814" max="12814" width="20.58203125" style="819" customWidth="1"/>
    <col min="12815" max="12815" width="10.5" style="819" bestFit="1" customWidth="1"/>
    <col min="12816" max="12818" width="9" style="819"/>
    <col min="12819" max="12819" width="4" style="819" customWidth="1"/>
    <col min="12820" max="12820" width="3.58203125" style="819" customWidth="1"/>
    <col min="12821" max="12821" width="20.5" style="819" customWidth="1"/>
    <col min="12822" max="12823" width="7.5" style="819" customWidth="1"/>
    <col min="12824" max="12826" width="9" style="819"/>
    <col min="12827" max="12827" width="4" style="819" customWidth="1"/>
    <col min="12828" max="12828" width="3.58203125" style="819" customWidth="1"/>
    <col min="12829" max="12829" width="20.5" style="819" customWidth="1"/>
    <col min="12830" max="12836" width="10.5" style="819" customWidth="1"/>
    <col min="12837" max="12837" width="9" style="819"/>
    <col min="12838" max="12838" width="4" style="819" customWidth="1"/>
    <col min="12839" max="12839" width="3.58203125" style="819" customWidth="1"/>
    <col min="12840" max="12840" width="20.5" style="819" customWidth="1"/>
    <col min="12841" max="13058" width="9" style="819"/>
    <col min="13059" max="13059" width="3.58203125" style="819" customWidth="1"/>
    <col min="13060" max="13060" width="20.58203125" style="819" customWidth="1"/>
    <col min="13061" max="13068" width="9" style="819"/>
    <col min="13069" max="13069" width="3.58203125" style="819" customWidth="1"/>
    <col min="13070" max="13070" width="20.58203125" style="819" customWidth="1"/>
    <col min="13071" max="13071" width="10.5" style="819" bestFit="1" customWidth="1"/>
    <col min="13072" max="13074" width="9" style="819"/>
    <col min="13075" max="13075" width="4" style="819" customWidth="1"/>
    <col min="13076" max="13076" width="3.58203125" style="819" customWidth="1"/>
    <col min="13077" max="13077" width="20.5" style="819" customWidth="1"/>
    <col min="13078" max="13079" width="7.5" style="819" customWidth="1"/>
    <col min="13080" max="13082" width="9" style="819"/>
    <col min="13083" max="13083" width="4" style="819" customWidth="1"/>
    <col min="13084" max="13084" width="3.58203125" style="819" customWidth="1"/>
    <col min="13085" max="13085" width="20.5" style="819" customWidth="1"/>
    <col min="13086" max="13092" width="10.5" style="819" customWidth="1"/>
    <col min="13093" max="13093" width="9" style="819"/>
    <col min="13094" max="13094" width="4" style="819" customWidth="1"/>
    <col min="13095" max="13095" width="3.58203125" style="819" customWidth="1"/>
    <col min="13096" max="13096" width="20.5" style="819" customWidth="1"/>
    <col min="13097" max="13314" width="9" style="819"/>
    <col min="13315" max="13315" width="3.58203125" style="819" customWidth="1"/>
    <col min="13316" max="13316" width="20.58203125" style="819" customWidth="1"/>
    <col min="13317" max="13324" width="9" style="819"/>
    <col min="13325" max="13325" width="3.58203125" style="819" customWidth="1"/>
    <col min="13326" max="13326" width="20.58203125" style="819" customWidth="1"/>
    <col min="13327" max="13327" width="10.5" style="819" bestFit="1" customWidth="1"/>
    <col min="13328" max="13330" width="9" style="819"/>
    <col min="13331" max="13331" width="4" style="819" customWidth="1"/>
    <col min="13332" max="13332" width="3.58203125" style="819" customWidth="1"/>
    <col min="13333" max="13333" width="20.5" style="819" customWidth="1"/>
    <col min="13334" max="13335" width="7.5" style="819" customWidth="1"/>
    <col min="13336" max="13338" width="9" style="819"/>
    <col min="13339" max="13339" width="4" style="819" customWidth="1"/>
    <col min="13340" max="13340" width="3.58203125" style="819" customWidth="1"/>
    <col min="13341" max="13341" width="20.5" style="819" customWidth="1"/>
    <col min="13342" max="13348" width="10.5" style="819" customWidth="1"/>
    <col min="13349" max="13349" width="9" style="819"/>
    <col min="13350" max="13350" width="4" style="819" customWidth="1"/>
    <col min="13351" max="13351" width="3.58203125" style="819" customWidth="1"/>
    <col min="13352" max="13352" width="20.5" style="819" customWidth="1"/>
    <col min="13353" max="13570" width="9" style="819"/>
    <col min="13571" max="13571" width="3.58203125" style="819" customWidth="1"/>
    <col min="13572" max="13572" width="20.58203125" style="819" customWidth="1"/>
    <col min="13573" max="13580" width="9" style="819"/>
    <col min="13581" max="13581" width="3.58203125" style="819" customWidth="1"/>
    <col min="13582" max="13582" width="20.58203125" style="819" customWidth="1"/>
    <col min="13583" max="13583" width="10.5" style="819" bestFit="1" customWidth="1"/>
    <col min="13584" max="13586" width="9" style="819"/>
    <col min="13587" max="13587" width="4" style="819" customWidth="1"/>
    <col min="13588" max="13588" width="3.58203125" style="819" customWidth="1"/>
    <col min="13589" max="13589" width="20.5" style="819" customWidth="1"/>
    <col min="13590" max="13591" width="7.5" style="819" customWidth="1"/>
    <col min="13592" max="13594" width="9" style="819"/>
    <col min="13595" max="13595" width="4" style="819" customWidth="1"/>
    <col min="13596" max="13596" width="3.58203125" style="819" customWidth="1"/>
    <col min="13597" max="13597" width="20.5" style="819" customWidth="1"/>
    <col min="13598" max="13604" width="10.5" style="819" customWidth="1"/>
    <col min="13605" max="13605" width="9" style="819"/>
    <col min="13606" max="13606" width="4" style="819" customWidth="1"/>
    <col min="13607" max="13607" width="3.58203125" style="819" customWidth="1"/>
    <col min="13608" max="13608" width="20.5" style="819" customWidth="1"/>
    <col min="13609" max="13826" width="9" style="819"/>
    <col min="13827" max="13827" width="3.58203125" style="819" customWidth="1"/>
    <col min="13828" max="13828" width="20.58203125" style="819" customWidth="1"/>
    <col min="13829" max="13836" width="9" style="819"/>
    <col min="13837" max="13837" width="3.58203125" style="819" customWidth="1"/>
    <col min="13838" max="13838" width="20.58203125" style="819" customWidth="1"/>
    <col min="13839" max="13839" width="10.5" style="819" bestFit="1" customWidth="1"/>
    <col min="13840" max="13842" width="9" style="819"/>
    <col min="13843" max="13843" width="4" style="819" customWidth="1"/>
    <col min="13844" max="13844" width="3.58203125" style="819" customWidth="1"/>
    <col min="13845" max="13845" width="20.5" style="819" customWidth="1"/>
    <col min="13846" max="13847" width="7.5" style="819" customWidth="1"/>
    <col min="13848" max="13850" width="9" style="819"/>
    <col min="13851" max="13851" width="4" style="819" customWidth="1"/>
    <col min="13852" max="13852" width="3.58203125" style="819" customWidth="1"/>
    <col min="13853" max="13853" width="20.5" style="819" customWidth="1"/>
    <col min="13854" max="13860" width="10.5" style="819" customWidth="1"/>
    <col min="13861" max="13861" width="9" style="819"/>
    <col min="13862" max="13862" width="4" style="819" customWidth="1"/>
    <col min="13863" max="13863" width="3.58203125" style="819" customWidth="1"/>
    <col min="13864" max="13864" width="20.5" style="819" customWidth="1"/>
    <col min="13865" max="14082" width="9" style="819"/>
    <col min="14083" max="14083" width="3.58203125" style="819" customWidth="1"/>
    <col min="14084" max="14084" width="20.58203125" style="819" customWidth="1"/>
    <col min="14085" max="14092" width="9" style="819"/>
    <col min="14093" max="14093" width="3.58203125" style="819" customWidth="1"/>
    <col min="14094" max="14094" width="20.58203125" style="819" customWidth="1"/>
    <col min="14095" max="14095" width="10.5" style="819" bestFit="1" customWidth="1"/>
    <col min="14096" max="14098" width="9" style="819"/>
    <col min="14099" max="14099" width="4" style="819" customWidth="1"/>
    <col min="14100" max="14100" width="3.58203125" style="819" customWidth="1"/>
    <col min="14101" max="14101" width="20.5" style="819" customWidth="1"/>
    <col min="14102" max="14103" width="7.5" style="819" customWidth="1"/>
    <col min="14104" max="14106" width="9" style="819"/>
    <col min="14107" max="14107" width="4" style="819" customWidth="1"/>
    <col min="14108" max="14108" width="3.58203125" style="819" customWidth="1"/>
    <col min="14109" max="14109" width="20.5" style="819" customWidth="1"/>
    <col min="14110" max="14116" width="10.5" style="819" customWidth="1"/>
    <col min="14117" max="14117" width="9" style="819"/>
    <col min="14118" max="14118" width="4" style="819" customWidth="1"/>
    <col min="14119" max="14119" width="3.58203125" style="819" customWidth="1"/>
    <col min="14120" max="14120" width="20.5" style="819" customWidth="1"/>
    <col min="14121" max="14338" width="9" style="819"/>
    <col min="14339" max="14339" width="3.58203125" style="819" customWidth="1"/>
    <col min="14340" max="14340" width="20.58203125" style="819" customWidth="1"/>
    <col min="14341" max="14348" width="9" style="819"/>
    <col min="14349" max="14349" width="3.58203125" style="819" customWidth="1"/>
    <col min="14350" max="14350" width="20.58203125" style="819" customWidth="1"/>
    <col min="14351" max="14351" width="10.5" style="819" bestFit="1" customWidth="1"/>
    <col min="14352" max="14354" width="9" style="819"/>
    <col min="14355" max="14355" width="4" style="819" customWidth="1"/>
    <col min="14356" max="14356" width="3.58203125" style="819" customWidth="1"/>
    <col min="14357" max="14357" width="20.5" style="819" customWidth="1"/>
    <col min="14358" max="14359" width="7.5" style="819" customWidth="1"/>
    <col min="14360" max="14362" width="9" style="819"/>
    <col min="14363" max="14363" width="4" style="819" customWidth="1"/>
    <col min="14364" max="14364" width="3.58203125" style="819" customWidth="1"/>
    <col min="14365" max="14365" width="20.5" style="819" customWidth="1"/>
    <col min="14366" max="14372" width="10.5" style="819" customWidth="1"/>
    <col min="14373" max="14373" width="9" style="819"/>
    <col min="14374" max="14374" width="4" style="819" customWidth="1"/>
    <col min="14375" max="14375" width="3.58203125" style="819" customWidth="1"/>
    <col min="14376" max="14376" width="20.5" style="819" customWidth="1"/>
    <col min="14377" max="14594" width="9" style="819"/>
    <col min="14595" max="14595" width="3.58203125" style="819" customWidth="1"/>
    <col min="14596" max="14596" width="20.58203125" style="819" customWidth="1"/>
    <col min="14597" max="14604" width="9" style="819"/>
    <col min="14605" max="14605" width="3.58203125" style="819" customWidth="1"/>
    <col min="14606" max="14606" width="20.58203125" style="819" customWidth="1"/>
    <col min="14607" max="14607" width="10.5" style="819" bestFit="1" customWidth="1"/>
    <col min="14608" max="14610" width="9" style="819"/>
    <col min="14611" max="14611" width="4" style="819" customWidth="1"/>
    <col min="14612" max="14612" width="3.58203125" style="819" customWidth="1"/>
    <col min="14613" max="14613" width="20.5" style="819" customWidth="1"/>
    <col min="14614" max="14615" width="7.5" style="819" customWidth="1"/>
    <col min="14616" max="14618" width="9" style="819"/>
    <col min="14619" max="14619" width="4" style="819" customWidth="1"/>
    <col min="14620" max="14620" width="3.58203125" style="819" customWidth="1"/>
    <col min="14621" max="14621" width="20.5" style="819" customWidth="1"/>
    <col min="14622" max="14628" width="10.5" style="819" customWidth="1"/>
    <col min="14629" max="14629" width="9" style="819"/>
    <col min="14630" max="14630" width="4" style="819" customWidth="1"/>
    <col min="14631" max="14631" width="3.58203125" style="819" customWidth="1"/>
    <col min="14632" max="14632" width="20.5" style="819" customWidth="1"/>
    <col min="14633" max="14850" width="9" style="819"/>
    <col min="14851" max="14851" width="3.58203125" style="819" customWidth="1"/>
    <col min="14852" max="14852" width="20.58203125" style="819" customWidth="1"/>
    <col min="14853" max="14860" width="9" style="819"/>
    <col min="14861" max="14861" width="3.58203125" style="819" customWidth="1"/>
    <col min="14862" max="14862" width="20.58203125" style="819" customWidth="1"/>
    <col min="14863" max="14863" width="10.5" style="819" bestFit="1" customWidth="1"/>
    <col min="14864" max="14866" width="9" style="819"/>
    <col min="14867" max="14867" width="4" style="819" customWidth="1"/>
    <col min="14868" max="14868" width="3.58203125" style="819" customWidth="1"/>
    <col min="14869" max="14869" width="20.5" style="819" customWidth="1"/>
    <col min="14870" max="14871" width="7.5" style="819" customWidth="1"/>
    <col min="14872" max="14874" width="9" style="819"/>
    <col min="14875" max="14875" width="4" style="819" customWidth="1"/>
    <col min="14876" max="14876" width="3.58203125" style="819" customWidth="1"/>
    <col min="14877" max="14877" width="20.5" style="819" customWidth="1"/>
    <col min="14878" max="14884" width="10.5" style="819" customWidth="1"/>
    <col min="14885" max="14885" width="9" style="819"/>
    <col min="14886" max="14886" width="4" style="819" customWidth="1"/>
    <col min="14887" max="14887" width="3.58203125" style="819" customWidth="1"/>
    <col min="14888" max="14888" width="20.5" style="819" customWidth="1"/>
    <col min="14889" max="15106" width="9" style="819"/>
    <col min="15107" max="15107" width="3.58203125" style="819" customWidth="1"/>
    <col min="15108" max="15108" width="20.58203125" style="819" customWidth="1"/>
    <col min="15109" max="15116" width="9" style="819"/>
    <col min="15117" max="15117" width="3.58203125" style="819" customWidth="1"/>
    <col min="15118" max="15118" width="20.58203125" style="819" customWidth="1"/>
    <col min="15119" max="15119" width="10.5" style="819" bestFit="1" customWidth="1"/>
    <col min="15120" max="15122" width="9" style="819"/>
    <col min="15123" max="15123" width="4" style="819" customWidth="1"/>
    <col min="15124" max="15124" width="3.58203125" style="819" customWidth="1"/>
    <col min="15125" max="15125" width="20.5" style="819" customWidth="1"/>
    <col min="15126" max="15127" width="7.5" style="819" customWidth="1"/>
    <col min="15128" max="15130" width="9" style="819"/>
    <col min="15131" max="15131" width="4" style="819" customWidth="1"/>
    <col min="15132" max="15132" width="3.58203125" style="819" customWidth="1"/>
    <col min="15133" max="15133" width="20.5" style="819" customWidth="1"/>
    <col min="15134" max="15140" width="10.5" style="819" customWidth="1"/>
    <col min="15141" max="15141" width="9" style="819"/>
    <col min="15142" max="15142" width="4" style="819" customWidth="1"/>
    <col min="15143" max="15143" width="3.58203125" style="819" customWidth="1"/>
    <col min="15144" max="15144" width="20.5" style="819" customWidth="1"/>
    <col min="15145" max="15362" width="9" style="819"/>
    <col min="15363" max="15363" width="3.58203125" style="819" customWidth="1"/>
    <col min="15364" max="15364" width="20.58203125" style="819" customWidth="1"/>
    <col min="15365" max="15372" width="9" style="819"/>
    <col min="15373" max="15373" width="3.58203125" style="819" customWidth="1"/>
    <col min="15374" max="15374" width="20.58203125" style="819" customWidth="1"/>
    <col min="15375" max="15375" width="10.5" style="819" bestFit="1" customWidth="1"/>
    <col min="15376" max="15378" width="9" style="819"/>
    <col min="15379" max="15379" width="4" style="819" customWidth="1"/>
    <col min="15380" max="15380" width="3.58203125" style="819" customWidth="1"/>
    <col min="15381" max="15381" width="20.5" style="819" customWidth="1"/>
    <col min="15382" max="15383" width="7.5" style="819" customWidth="1"/>
    <col min="15384" max="15386" width="9" style="819"/>
    <col min="15387" max="15387" width="4" style="819" customWidth="1"/>
    <col min="15388" max="15388" width="3.58203125" style="819" customWidth="1"/>
    <col min="15389" max="15389" width="20.5" style="819" customWidth="1"/>
    <col min="15390" max="15396" width="10.5" style="819" customWidth="1"/>
    <col min="15397" max="15397" width="9" style="819"/>
    <col min="15398" max="15398" width="4" style="819" customWidth="1"/>
    <col min="15399" max="15399" width="3.58203125" style="819" customWidth="1"/>
    <col min="15400" max="15400" width="20.5" style="819" customWidth="1"/>
    <col min="15401" max="15618" width="9" style="819"/>
    <col min="15619" max="15619" width="3.58203125" style="819" customWidth="1"/>
    <col min="15620" max="15620" width="20.58203125" style="819" customWidth="1"/>
    <col min="15621" max="15628" width="9" style="819"/>
    <col min="15629" max="15629" width="3.58203125" style="819" customWidth="1"/>
    <col min="15630" max="15630" width="20.58203125" style="819" customWidth="1"/>
    <col min="15631" max="15631" width="10.5" style="819" bestFit="1" customWidth="1"/>
    <col min="15632" max="15634" width="9" style="819"/>
    <col min="15635" max="15635" width="4" style="819" customWidth="1"/>
    <col min="15636" max="15636" width="3.58203125" style="819" customWidth="1"/>
    <col min="15637" max="15637" width="20.5" style="819" customWidth="1"/>
    <col min="15638" max="15639" width="7.5" style="819" customWidth="1"/>
    <col min="15640" max="15642" width="9" style="819"/>
    <col min="15643" max="15643" width="4" style="819" customWidth="1"/>
    <col min="15644" max="15644" width="3.58203125" style="819" customWidth="1"/>
    <col min="15645" max="15645" width="20.5" style="819" customWidth="1"/>
    <col min="15646" max="15652" width="10.5" style="819" customWidth="1"/>
    <col min="15653" max="15653" width="9" style="819"/>
    <col min="15654" max="15654" width="4" style="819" customWidth="1"/>
    <col min="15655" max="15655" width="3.58203125" style="819" customWidth="1"/>
    <col min="15656" max="15656" width="20.5" style="819" customWidth="1"/>
    <col min="15657" max="15874" width="9" style="819"/>
    <col min="15875" max="15875" width="3.58203125" style="819" customWidth="1"/>
    <col min="15876" max="15876" width="20.58203125" style="819" customWidth="1"/>
    <col min="15877" max="15884" width="9" style="819"/>
    <col min="15885" max="15885" width="3.58203125" style="819" customWidth="1"/>
    <col min="15886" max="15886" width="20.58203125" style="819" customWidth="1"/>
    <col min="15887" max="15887" width="10.5" style="819" bestFit="1" customWidth="1"/>
    <col min="15888" max="15890" width="9" style="819"/>
    <col min="15891" max="15891" width="4" style="819" customWidth="1"/>
    <col min="15892" max="15892" width="3.58203125" style="819" customWidth="1"/>
    <col min="15893" max="15893" width="20.5" style="819" customWidth="1"/>
    <col min="15894" max="15895" width="7.5" style="819" customWidth="1"/>
    <col min="15896" max="15898" width="9" style="819"/>
    <col min="15899" max="15899" width="4" style="819" customWidth="1"/>
    <col min="15900" max="15900" width="3.58203125" style="819" customWidth="1"/>
    <col min="15901" max="15901" width="20.5" style="819" customWidth="1"/>
    <col min="15902" max="15908" width="10.5" style="819" customWidth="1"/>
    <col min="15909" max="15909" width="9" style="819"/>
    <col min="15910" max="15910" width="4" style="819" customWidth="1"/>
    <col min="15911" max="15911" width="3.58203125" style="819" customWidth="1"/>
    <col min="15912" max="15912" width="20.5" style="819" customWidth="1"/>
    <col min="15913" max="16130" width="9" style="819"/>
    <col min="16131" max="16131" width="3.58203125" style="819" customWidth="1"/>
    <col min="16132" max="16132" width="20.58203125" style="819" customWidth="1"/>
    <col min="16133" max="16140" width="9" style="819"/>
    <col min="16141" max="16141" width="3.58203125" style="819" customWidth="1"/>
    <col min="16142" max="16142" width="20.58203125" style="819" customWidth="1"/>
    <col min="16143" max="16143" width="10.5" style="819" bestFit="1" customWidth="1"/>
    <col min="16144" max="16146" width="9" style="819"/>
    <col min="16147" max="16147" width="4" style="819" customWidth="1"/>
    <col min="16148" max="16148" width="3.58203125" style="819" customWidth="1"/>
    <col min="16149" max="16149" width="20.5" style="819" customWidth="1"/>
    <col min="16150" max="16151" width="7.5" style="819" customWidth="1"/>
    <col min="16152" max="16154" width="9" style="819"/>
    <col min="16155" max="16155" width="4" style="819" customWidth="1"/>
    <col min="16156" max="16156" width="3.58203125" style="819" customWidth="1"/>
    <col min="16157" max="16157" width="20.5" style="819" customWidth="1"/>
    <col min="16158" max="16164" width="10.5" style="819" customWidth="1"/>
    <col min="16165" max="16165" width="9" style="819"/>
    <col min="16166" max="16166" width="4" style="819" customWidth="1"/>
    <col min="16167" max="16167" width="3.58203125" style="819" customWidth="1"/>
    <col min="16168" max="16168" width="20.5" style="819" customWidth="1"/>
    <col min="16169" max="16384" width="9" style="819"/>
  </cols>
  <sheetData>
    <row r="1" spans="1:42" s="602" customFormat="1">
      <c r="A1" s="845" t="s">
        <v>2054</v>
      </c>
      <c r="K1" s="845" t="s">
        <v>2054</v>
      </c>
    </row>
    <row r="2" spans="1:42" s="602" customFormat="1">
      <c r="A2" s="845" t="s">
        <v>2055</v>
      </c>
      <c r="K2" s="845" t="s">
        <v>2056</v>
      </c>
      <c r="T2" s="602" t="s">
        <v>2057</v>
      </c>
      <c r="AB2" s="602" t="s">
        <v>2058</v>
      </c>
      <c r="AM2" s="602" t="s">
        <v>2059</v>
      </c>
    </row>
    <row r="3" spans="1:42" s="602" customFormat="1">
      <c r="A3" s="845"/>
      <c r="K3" s="601" t="s">
        <v>2060</v>
      </c>
      <c r="T3" s="602" t="s">
        <v>2061</v>
      </c>
      <c r="AB3" s="602" t="s">
        <v>2062</v>
      </c>
      <c r="AM3" s="602" t="s">
        <v>2062</v>
      </c>
    </row>
    <row r="4" spans="1:42" s="602" customFormat="1">
      <c r="A4" s="845"/>
      <c r="K4" s="845"/>
      <c r="Y4" s="612" t="s">
        <v>163</v>
      </c>
      <c r="Z4" s="612"/>
      <c r="AB4" s="602" t="s">
        <v>2063</v>
      </c>
    </row>
    <row r="5" spans="1:42">
      <c r="A5" s="763"/>
      <c r="B5" s="846"/>
      <c r="C5" s="847"/>
      <c r="D5" s="603"/>
      <c r="E5" s="603"/>
      <c r="F5" s="603"/>
      <c r="G5" s="603"/>
      <c r="H5" s="768"/>
      <c r="K5" s="763"/>
      <c r="L5" s="764"/>
      <c r="M5" s="765" t="s">
        <v>2064</v>
      </c>
      <c r="N5" s="766" t="s">
        <v>2064</v>
      </c>
      <c r="O5" s="767"/>
      <c r="P5" s="768"/>
      <c r="Q5" s="791"/>
      <c r="R5" s="875"/>
      <c r="T5" s="847"/>
      <c r="U5" s="603"/>
      <c r="V5" s="1044" t="s">
        <v>2065</v>
      </c>
      <c r="W5" s="1045"/>
      <c r="X5" s="765" t="s">
        <v>2064</v>
      </c>
      <c r="Y5" s="1046" t="s">
        <v>2066</v>
      </c>
      <c r="Z5" s="1047"/>
      <c r="AB5" s="847"/>
      <c r="AC5" s="768"/>
      <c r="AD5" s="603"/>
      <c r="AE5" s="603"/>
      <c r="AF5" s="603"/>
      <c r="AG5" s="603"/>
      <c r="AH5" s="603"/>
      <c r="AI5" s="603"/>
      <c r="AJ5" s="767"/>
      <c r="AK5" s="767"/>
      <c r="AM5" s="847"/>
      <c r="AN5" s="603"/>
      <c r="AO5" s="767"/>
      <c r="AP5" s="768"/>
    </row>
    <row r="6" spans="1:42" ht="24">
      <c r="A6" s="769" t="s">
        <v>2067</v>
      </c>
      <c r="B6" s="770" t="s">
        <v>2068</v>
      </c>
      <c r="C6" s="848" t="s">
        <v>2069</v>
      </c>
      <c r="D6" s="772" t="s">
        <v>2070</v>
      </c>
      <c r="E6" s="772" t="s">
        <v>2071</v>
      </c>
      <c r="F6" s="772" t="s">
        <v>2072</v>
      </c>
      <c r="G6" s="772" t="s">
        <v>2073</v>
      </c>
      <c r="H6" s="773" t="s">
        <v>2074</v>
      </c>
      <c r="I6" s="849"/>
      <c r="K6" s="769" t="s">
        <v>2067</v>
      </c>
      <c r="L6" s="770" t="s">
        <v>2068</v>
      </c>
      <c r="M6" s="771" t="s">
        <v>2075</v>
      </c>
      <c r="N6" s="772" t="s">
        <v>2076</v>
      </c>
      <c r="O6" s="771" t="s">
        <v>2077</v>
      </c>
      <c r="P6" s="773" t="s">
        <v>2069</v>
      </c>
      <c r="Q6" s="792" t="s">
        <v>2466</v>
      </c>
      <c r="R6" s="876" t="s">
        <v>2467</v>
      </c>
      <c r="T6" s="769" t="s">
        <v>2067</v>
      </c>
      <c r="U6" s="770" t="s">
        <v>2068</v>
      </c>
      <c r="V6" s="850" t="s">
        <v>2078</v>
      </c>
      <c r="W6" s="851" t="s">
        <v>2079</v>
      </c>
      <c r="X6" s="771" t="s">
        <v>2080</v>
      </c>
      <c r="Y6" s="851" t="s">
        <v>2070</v>
      </c>
      <c r="Z6" s="851" t="s">
        <v>2081</v>
      </c>
      <c r="AB6" s="769" t="s">
        <v>2067</v>
      </c>
      <c r="AC6" s="770" t="s">
        <v>2068</v>
      </c>
      <c r="AD6" s="772" t="s">
        <v>2082</v>
      </c>
      <c r="AE6" s="772" t="s">
        <v>2083</v>
      </c>
      <c r="AF6" s="772" t="s">
        <v>2084</v>
      </c>
      <c r="AG6" s="772" t="s">
        <v>2085</v>
      </c>
      <c r="AH6" s="772" t="s">
        <v>2086</v>
      </c>
      <c r="AI6" s="772" t="s">
        <v>2080</v>
      </c>
      <c r="AJ6" s="852" t="s">
        <v>2087</v>
      </c>
      <c r="AK6" s="771" t="s">
        <v>2088</v>
      </c>
      <c r="AM6" s="769" t="s">
        <v>2067</v>
      </c>
      <c r="AN6" s="770" t="s">
        <v>2068</v>
      </c>
      <c r="AO6" s="771" t="s">
        <v>2089</v>
      </c>
      <c r="AP6" s="773" t="s">
        <v>2090</v>
      </c>
    </row>
    <row r="7" spans="1:42">
      <c r="A7" s="774"/>
      <c r="B7" s="604"/>
      <c r="C7" s="853"/>
      <c r="D7" s="602"/>
      <c r="E7" s="602"/>
      <c r="F7" s="602"/>
      <c r="G7" s="602"/>
      <c r="H7" s="770"/>
      <c r="K7" s="774"/>
      <c r="L7" s="775"/>
      <c r="M7" s="776" t="s">
        <v>2091</v>
      </c>
      <c r="N7" s="777" t="s">
        <v>2092</v>
      </c>
      <c r="O7" s="776" t="s">
        <v>2093</v>
      </c>
      <c r="P7" s="778" t="s">
        <v>2094</v>
      </c>
      <c r="Q7" s="793"/>
      <c r="R7" s="877"/>
      <c r="T7" s="774"/>
      <c r="U7" s="775"/>
      <c r="V7" s="854" t="s">
        <v>2091</v>
      </c>
      <c r="W7" s="776" t="s">
        <v>2095</v>
      </c>
      <c r="X7" s="776" t="s">
        <v>2096</v>
      </c>
      <c r="Y7" s="776" t="s">
        <v>2097</v>
      </c>
      <c r="Z7" s="776" t="s">
        <v>2098</v>
      </c>
      <c r="AB7" s="774"/>
      <c r="AC7" s="775"/>
      <c r="AD7" s="777" t="s">
        <v>2099</v>
      </c>
      <c r="AE7" s="777" t="s">
        <v>2100</v>
      </c>
      <c r="AF7" s="777" t="s">
        <v>2101</v>
      </c>
      <c r="AG7" s="777" t="s">
        <v>2102</v>
      </c>
      <c r="AH7" s="777" t="s">
        <v>2103</v>
      </c>
      <c r="AI7" s="777" t="s">
        <v>2104</v>
      </c>
      <c r="AJ7" s="776" t="s">
        <v>2105</v>
      </c>
      <c r="AK7" s="776" t="s">
        <v>2106</v>
      </c>
      <c r="AM7" s="774"/>
      <c r="AN7" s="775"/>
      <c r="AO7" s="776" t="s">
        <v>2099</v>
      </c>
      <c r="AP7" s="778" t="s">
        <v>2107</v>
      </c>
    </row>
    <row r="8" spans="1:42">
      <c r="A8" s="779" t="s">
        <v>22</v>
      </c>
      <c r="B8" s="770" t="s">
        <v>231</v>
      </c>
      <c r="C8" s="855">
        <f t="shared" ref="C8:C47" si="0">P8</f>
        <v>3.7988863093981751E-3</v>
      </c>
      <c r="D8" s="856">
        <f t="shared" ref="D8:E41" si="1">Y8</f>
        <v>0.95803183791606372</v>
      </c>
      <c r="E8" s="856">
        <f t="shared" si="1"/>
        <v>0.29956584659913171</v>
      </c>
      <c r="F8" s="856">
        <f t="shared" ref="F8:G41" si="2">AJ8</f>
        <v>0.57887120115774238</v>
      </c>
      <c r="G8" s="856">
        <f t="shared" si="2"/>
        <v>6.9464544138929094E-2</v>
      </c>
      <c r="H8" s="857">
        <f t="shared" ref="H8:H48" si="3">AP8</f>
        <v>1.3507978430512595E-2</v>
      </c>
      <c r="K8" s="779" t="s">
        <v>22</v>
      </c>
      <c r="L8" s="770" t="s">
        <v>231</v>
      </c>
      <c r="M8" s="780">
        <v>61597</v>
      </c>
      <c r="N8" s="781">
        <v>61363</v>
      </c>
      <c r="O8" s="782">
        <f t="shared" ref="O8:O48" si="4">N8/M8</f>
        <v>0.99620111369060182</v>
      </c>
      <c r="P8" s="783">
        <f t="shared" ref="P8:P43" si="5">1-O8</f>
        <v>3.7988863093981751E-3</v>
      </c>
      <c r="Q8" s="794">
        <f>各種係数2!J6</f>
        <v>0.16988323914406789</v>
      </c>
      <c r="R8" s="878">
        <f>P8-Q8</f>
        <v>-0.16608435283466971</v>
      </c>
      <c r="T8" s="779" t="s">
        <v>22</v>
      </c>
      <c r="U8" s="770" t="s">
        <v>231</v>
      </c>
      <c r="V8" s="858">
        <v>662</v>
      </c>
      <c r="W8" s="859">
        <v>207</v>
      </c>
      <c r="X8" s="860">
        <v>691</v>
      </c>
      <c r="Y8" s="861">
        <f>V8/X8</f>
        <v>0.95803183791606372</v>
      </c>
      <c r="Z8" s="861">
        <f>W8/X8</f>
        <v>0.29956584659913171</v>
      </c>
      <c r="AB8" s="779" t="s">
        <v>22</v>
      </c>
      <c r="AC8" s="768" t="s">
        <v>231</v>
      </c>
      <c r="AD8" s="826">
        <v>48</v>
      </c>
      <c r="AE8" s="826">
        <v>245</v>
      </c>
      <c r="AF8" s="826">
        <v>134</v>
      </c>
      <c r="AG8" s="826">
        <v>41</v>
      </c>
      <c r="AH8" s="826">
        <v>-68</v>
      </c>
      <c r="AI8" s="826">
        <v>691</v>
      </c>
      <c r="AJ8" s="862">
        <f>SUM(AD8:AH8)/AI8</f>
        <v>0.57887120115774238</v>
      </c>
      <c r="AK8" s="862">
        <f>AD8/AI8</f>
        <v>6.9464544138929094E-2</v>
      </c>
      <c r="AM8" s="779" t="s">
        <v>22</v>
      </c>
      <c r="AN8" s="770" t="s">
        <v>231</v>
      </c>
      <c r="AO8" s="780">
        <v>41949</v>
      </c>
      <c r="AP8" s="863">
        <f t="shared" ref="AP8:AP47" si="6">AO8/AO$48</f>
        <v>1.3507978430512595E-2</v>
      </c>
    </row>
    <row r="9" spans="1:42">
      <c r="A9" s="784" t="s">
        <v>29</v>
      </c>
      <c r="B9" s="770" t="s">
        <v>232</v>
      </c>
      <c r="C9" s="864">
        <f t="shared" si="0"/>
        <v>6.7280453257790862E-3</v>
      </c>
      <c r="D9" s="865">
        <f t="shared" si="1"/>
        <v>0.14035087719298245</v>
      </c>
      <c r="E9" s="865">
        <f t="shared" si="1"/>
        <v>0.12280701754385964</v>
      </c>
      <c r="F9" s="865">
        <f t="shared" si="2"/>
        <v>0.75438596491228072</v>
      </c>
      <c r="G9" s="865">
        <f t="shared" si="2"/>
        <v>0.22807017543859648</v>
      </c>
      <c r="H9" s="863">
        <f t="shared" si="3"/>
        <v>7.1164109588864658E-4</v>
      </c>
      <c r="K9" s="784" t="s">
        <v>29</v>
      </c>
      <c r="L9" s="770" t="s">
        <v>232</v>
      </c>
      <c r="M9" s="780">
        <v>2824</v>
      </c>
      <c r="N9" s="781">
        <v>2805</v>
      </c>
      <c r="O9" s="782">
        <f t="shared" si="4"/>
        <v>0.99327195467422091</v>
      </c>
      <c r="P9" s="783">
        <f t="shared" si="5"/>
        <v>6.7280453257790862E-3</v>
      </c>
      <c r="Q9" s="794">
        <f>各種係数2!J7</f>
        <v>0.40976645435244163</v>
      </c>
      <c r="R9" s="878">
        <f t="shared" ref="R9:R48" si="7">P9-Q9</f>
        <v>-0.40303840902666255</v>
      </c>
      <c r="T9" s="784" t="s">
        <v>29</v>
      </c>
      <c r="U9" s="770" t="s">
        <v>232</v>
      </c>
      <c r="V9" s="858">
        <v>8</v>
      </c>
      <c r="W9" s="859">
        <v>7</v>
      </c>
      <c r="X9" s="860">
        <v>57</v>
      </c>
      <c r="Y9" s="861">
        <f t="shared" ref="Y9:Y48" si="8">V9/X9</f>
        <v>0.14035087719298245</v>
      </c>
      <c r="Z9" s="861">
        <f t="shared" ref="Z9:Z48" si="9">W9/X9</f>
        <v>0.12280701754385964</v>
      </c>
      <c r="AB9" s="784" t="s">
        <v>29</v>
      </c>
      <c r="AC9" s="770" t="s">
        <v>232</v>
      </c>
      <c r="AD9" s="781">
        <v>13</v>
      </c>
      <c r="AE9" s="781">
        <v>26</v>
      </c>
      <c r="AF9" s="781">
        <v>6</v>
      </c>
      <c r="AG9" s="781">
        <v>2</v>
      </c>
      <c r="AH9" s="781">
        <v>-4</v>
      </c>
      <c r="AI9" s="781">
        <v>57</v>
      </c>
      <c r="AJ9" s="843">
        <f t="shared" ref="AJ9:AJ48" si="10">SUM(AD9:AH9)/AI9</f>
        <v>0.75438596491228072</v>
      </c>
      <c r="AK9" s="843">
        <f t="shared" ref="AK9:AK48" si="11">AD9/AI9</f>
        <v>0.22807017543859648</v>
      </c>
      <c r="AM9" s="784" t="s">
        <v>29</v>
      </c>
      <c r="AN9" s="770" t="s">
        <v>232</v>
      </c>
      <c r="AO9" s="780">
        <v>2210</v>
      </c>
      <c r="AP9" s="863">
        <f t="shared" si="6"/>
        <v>7.1164109588864658E-4</v>
      </c>
    </row>
    <row r="10" spans="1:42">
      <c r="A10" s="784" t="s">
        <v>34</v>
      </c>
      <c r="B10" s="770" t="s">
        <v>233</v>
      </c>
      <c r="C10" s="864">
        <f t="shared" si="0"/>
        <v>0</v>
      </c>
      <c r="D10" s="865">
        <f t="shared" si="1"/>
        <v>6.6666666666666666E-2</v>
      </c>
      <c r="E10" s="865">
        <f t="shared" si="1"/>
        <v>6.6666666666666666E-2</v>
      </c>
      <c r="F10" s="865">
        <f t="shared" si="2"/>
        <v>0.6</v>
      </c>
      <c r="G10" s="865">
        <f t="shared" si="2"/>
        <v>0.2</v>
      </c>
      <c r="H10" s="863">
        <f t="shared" si="3"/>
        <v>1.346321910366711E-3</v>
      </c>
      <c r="K10" s="784" t="s">
        <v>34</v>
      </c>
      <c r="L10" s="770" t="s">
        <v>233</v>
      </c>
      <c r="M10" s="780">
        <v>7684</v>
      </c>
      <c r="N10" s="781">
        <v>7684</v>
      </c>
      <c r="O10" s="782">
        <f t="shared" si="4"/>
        <v>1</v>
      </c>
      <c r="P10" s="783">
        <f t="shared" si="5"/>
        <v>0</v>
      </c>
      <c r="Q10" s="794">
        <f>各種係数2!J8</f>
        <v>0.68007710705743762</v>
      </c>
      <c r="R10" s="878">
        <f t="shared" si="7"/>
        <v>-0.68007710705743762</v>
      </c>
      <c r="T10" s="784" t="s">
        <v>34</v>
      </c>
      <c r="U10" s="770" t="s">
        <v>233</v>
      </c>
      <c r="V10" s="858">
        <v>2</v>
      </c>
      <c r="W10" s="859">
        <v>2</v>
      </c>
      <c r="X10" s="860">
        <v>30</v>
      </c>
      <c r="Y10" s="861">
        <f t="shared" si="8"/>
        <v>6.6666666666666666E-2</v>
      </c>
      <c r="Z10" s="861">
        <f t="shared" si="9"/>
        <v>6.6666666666666666E-2</v>
      </c>
      <c r="AB10" s="784" t="s">
        <v>34</v>
      </c>
      <c r="AC10" s="770" t="s">
        <v>233</v>
      </c>
      <c r="AD10" s="781">
        <v>6</v>
      </c>
      <c r="AE10" s="781">
        <v>3</v>
      </c>
      <c r="AF10" s="781">
        <v>6</v>
      </c>
      <c r="AG10" s="781">
        <v>3</v>
      </c>
      <c r="AH10" s="781">
        <v>0</v>
      </c>
      <c r="AI10" s="781">
        <v>30</v>
      </c>
      <c r="AJ10" s="843">
        <f t="shared" si="10"/>
        <v>0.6</v>
      </c>
      <c r="AK10" s="843">
        <f t="shared" si="11"/>
        <v>0.2</v>
      </c>
      <c r="AM10" s="784" t="s">
        <v>34</v>
      </c>
      <c r="AN10" s="770" t="s">
        <v>233</v>
      </c>
      <c r="AO10" s="780">
        <v>4181</v>
      </c>
      <c r="AP10" s="863">
        <f t="shared" si="6"/>
        <v>1.346321910366711E-3</v>
      </c>
    </row>
    <row r="11" spans="1:42">
      <c r="A11" s="784" t="s">
        <v>39</v>
      </c>
      <c r="B11" s="770" t="s">
        <v>40</v>
      </c>
      <c r="C11" s="864">
        <f t="shared" si="0"/>
        <v>2.7838012072906038E-3</v>
      </c>
      <c r="D11" s="865">
        <f t="shared" si="1"/>
        <v>5.3857350800582245E-2</v>
      </c>
      <c r="E11" s="865">
        <f t="shared" si="1"/>
        <v>5.3857350800582245E-2</v>
      </c>
      <c r="F11" s="865">
        <f t="shared" si="2"/>
        <v>0.46433770014556042</v>
      </c>
      <c r="G11" s="865">
        <f t="shared" si="2"/>
        <v>0.28675400291120817</v>
      </c>
      <c r="H11" s="863">
        <f t="shared" si="3"/>
        <v>-2.8980859108587415E-5</v>
      </c>
      <c r="K11" s="784" t="s">
        <v>39</v>
      </c>
      <c r="L11" s="770" t="s">
        <v>40</v>
      </c>
      <c r="M11" s="780">
        <v>34126</v>
      </c>
      <c r="N11" s="781">
        <v>34031</v>
      </c>
      <c r="O11" s="782">
        <f t="shared" si="4"/>
        <v>0.9972161987927094</v>
      </c>
      <c r="P11" s="783">
        <f t="shared" si="5"/>
        <v>2.7838012072906038E-3</v>
      </c>
      <c r="Q11" s="794">
        <f>各種係数2!J9</f>
        <v>2.1147201560344109E-2</v>
      </c>
      <c r="R11" s="878">
        <f t="shared" si="7"/>
        <v>-1.8363400353053505E-2</v>
      </c>
      <c r="T11" s="784" t="s">
        <v>39</v>
      </c>
      <c r="U11" s="770" t="s">
        <v>40</v>
      </c>
      <c r="V11" s="858">
        <v>37</v>
      </c>
      <c r="W11" s="859">
        <v>37</v>
      </c>
      <c r="X11" s="860">
        <v>687</v>
      </c>
      <c r="Y11" s="861">
        <f t="shared" si="8"/>
        <v>5.3857350800582245E-2</v>
      </c>
      <c r="Z11" s="861">
        <f t="shared" si="9"/>
        <v>5.3857350800582245E-2</v>
      </c>
      <c r="AB11" s="784" t="s">
        <v>39</v>
      </c>
      <c r="AC11" s="770" t="s">
        <v>40</v>
      </c>
      <c r="AD11" s="781">
        <v>197</v>
      </c>
      <c r="AE11" s="781">
        <v>18</v>
      </c>
      <c r="AF11" s="781">
        <v>59</v>
      </c>
      <c r="AG11" s="781">
        <v>45</v>
      </c>
      <c r="AH11" s="781">
        <v>0</v>
      </c>
      <c r="AI11" s="781">
        <v>687</v>
      </c>
      <c r="AJ11" s="843">
        <f t="shared" si="10"/>
        <v>0.46433770014556042</v>
      </c>
      <c r="AK11" s="843">
        <f t="shared" si="11"/>
        <v>0.28675400291120817</v>
      </c>
      <c r="AM11" s="784" t="s">
        <v>39</v>
      </c>
      <c r="AN11" s="770" t="s">
        <v>40</v>
      </c>
      <c r="AO11" s="780">
        <v>-90</v>
      </c>
      <c r="AP11" s="863">
        <f t="shared" si="6"/>
        <v>-2.8980859108587415E-5</v>
      </c>
    </row>
    <row r="12" spans="1:42">
      <c r="A12" s="784" t="s">
        <v>45</v>
      </c>
      <c r="B12" s="770" t="s">
        <v>46</v>
      </c>
      <c r="C12" s="864">
        <f t="shared" si="0"/>
        <v>7.3784121810481218E-2</v>
      </c>
      <c r="D12" s="865">
        <f t="shared" si="1"/>
        <v>3.7484116899618808E-2</v>
      </c>
      <c r="E12" s="865">
        <f t="shared" si="1"/>
        <v>3.5028675435282805E-2</v>
      </c>
      <c r="F12" s="865">
        <f t="shared" si="2"/>
        <v>0.26195954531405613</v>
      </c>
      <c r="G12" s="865">
        <f t="shared" si="2"/>
        <v>0.12112366496102202</v>
      </c>
      <c r="H12" s="863">
        <f t="shared" si="3"/>
        <v>0.12098381644425467</v>
      </c>
      <c r="K12" s="784" t="s">
        <v>45</v>
      </c>
      <c r="L12" s="770" t="s">
        <v>46</v>
      </c>
      <c r="M12" s="780">
        <v>422164</v>
      </c>
      <c r="N12" s="781">
        <v>391015</v>
      </c>
      <c r="O12" s="782">
        <f t="shared" si="4"/>
        <v>0.92621587818951878</v>
      </c>
      <c r="P12" s="783">
        <f t="shared" si="5"/>
        <v>7.3784121810481218E-2</v>
      </c>
      <c r="Q12" s="794">
        <f>各種係数2!J10</f>
        <v>0.26979296775158057</v>
      </c>
      <c r="R12" s="878">
        <f t="shared" si="7"/>
        <v>-0.19600884594109935</v>
      </c>
      <c r="T12" s="784" t="s">
        <v>45</v>
      </c>
      <c r="U12" s="770" t="s">
        <v>46</v>
      </c>
      <c r="V12" s="858">
        <v>2183</v>
      </c>
      <c r="W12" s="859">
        <v>2040</v>
      </c>
      <c r="X12" s="860">
        <v>58238</v>
      </c>
      <c r="Y12" s="861">
        <f t="shared" si="8"/>
        <v>3.7484116899618808E-2</v>
      </c>
      <c r="Z12" s="861">
        <f t="shared" si="9"/>
        <v>3.5028675435282805E-2</v>
      </c>
      <c r="AB12" s="784" t="s">
        <v>45</v>
      </c>
      <c r="AC12" s="770" t="s">
        <v>46</v>
      </c>
      <c r="AD12" s="781">
        <v>7054</v>
      </c>
      <c r="AE12" s="781">
        <v>5206</v>
      </c>
      <c r="AF12" s="781">
        <v>2162</v>
      </c>
      <c r="AG12" s="781">
        <v>1152</v>
      </c>
      <c r="AH12" s="781">
        <v>-318</v>
      </c>
      <c r="AI12" s="781">
        <v>58238</v>
      </c>
      <c r="AJ12" s="843">
        <f t="shared" si="10"/>
        <v>0.26195954531405613</v>
      </c>
      <c r="AK12" s="843">
        <f t="shared" si="11"/>
        <v>0.12112366496102202</v>
      </c>
      <c r="AM12" s="784" t="s">
        <v>45</v>
      </c>
      <c r="AN12" s="770" t="s">
        <v>46</v>
      </c>
      <c r="AO12" s="780">
        <v>375715</v>
      </c>
      <c r="AP12" s="863">
        <f t="shared" si="6"/>
        <v>0.12098381644425467</v>
      </c>
    </row>
    <row r="13" spans="1:42">
      <c r="A13" s="784" t="s">
        <v>50</v>
      </c>
      <c r="B13" s="770" t="s">
        <v>51</v>
      </c>
      <c r="C13" s="864">
        <f t="shared" si="0"/>
        <v>2.6899906575175159E-3</v>
      </c>
      <c r="D13" s="865">
        <f t="shared" si="1"/>
        <v>0.32586872586872589</v>
      </c>
      <c r="E13" s="865">
        <f t="shared" si="1"/>
        <v>0.24092664092664093</v>
      </c>
      <c r="F13" s="865">
        <f t="shared" si="2"/>
        <v>0.29575289575289576</v>
      </c>
      <c r="G13" s="865">
        <f t="shared" si="2"/>
        <v>0.30733590733590732</v>
      </c>
      <c r="H13" s="863">
        <f t="shared" si="3"/>
        <v>1.6590897820574994E-2</v>
      </c>
      <c r="K13" s="784" t="s">
        <v>50</v>
      </c>
      <c r="L13" s="770" t="s">
        <v>51</v>
      </c>
      <c r="M13" s="780">
        <v>62082</v>
      </c>
      <c r="N13" s="781">
        <v>61915</v>
      </c>
      <c r="O13" s="782">
        <f t="shared" si="4"/>
        <v>0.99731000934248248</v>
      </c>
      <c r="P13" s="783">
        <f t="shared" si="5"/>
        <v>2.6899906575175159E-3</v>
      </c>
      <c r="Q13" s="794">
        <f>各種係数2!J11</f>
        <v>6.684233532602335E-2</v>
      </c>
      <c r="R13" s="878">
        <f t="shared" si="7"/>
        <v>-6.4152344668505834E-2</v>
      </c>
      <c r="T13" s="784" t="s">
        <v>50</v>
      </c>
      <c r="U13" s="770" t="s">
        <v>51</v>
      </c>
      <c r="V13" s="858">
        <v>422</v>
      </c>
      <c r="W13" s="859">
        <v>312</v>
      </c>
      <c r="X13" s="860">
        <v>1295</v>
      </c>
      <c r="Y13" s="861">
        <f t="shared" si="8"/>
        <v>0.32586872586872589</v>
      </c>
      <c r="Z13" s="861">
        <f t="shared" si="9"/>
        <v>0.24092664092664093</v>
      </c>
      <c r="AB13" s="784" t="s">
        <v>50</v>
      </c>
      <c r="AC13" s="770" t="s">
        <v>51</v>
      </c>
      <c r="AD13" s="781">
        <v>398</v>
      </c>
      <c r="AE13" s="781">
        <v>-165</v>
      </c>
      <c r="AF13" s="781">
        <v>100</v>
      </c>
      <c r="AG13" s="781">
        <v>50</v>
      </c>
      <c r="AH13" s="781">
        <v>0</v>
      </c>
      <c r="AI13" s="781">
        <v>1295</v>
      </c>
      <c r="AJ13" s="843">
        <f t="shared" si="10"/>
        <v>0.29575289575289576</v>
      </c>
      <c r="AK13" s="843">
        <f t="shared" si="11"/>
        <v>0.30733590733590732</v>
      </c>
      <c r="AM13" s="784" t="s">
        <v>50</v>
      </c>
      <c r="AN13" s="770" t="s">
        <v>51</v>
      </c>
      <c r="AO13" s="780">
        <v>51523</v>
      </c>
      <c r="AP13" s="863">
        <f t="shared" si="6"/>
        <v>1.6590897820574994E-2</v>
      </c>
    </row>
    <row r="14" spans="1:42">
      <c r="A14" s="784" t="s">
        <v>56</v>
      </c>
      <c r="B14" s="770" t="s">
        <v>42</v>
      </c>
      <c r="C14" s="864">
        <f t="shared" si="0"/>
        <v>0.38220161439398603</v>
      </c>
      <c r="D14" s="865">
        <f t="shared" si="1"/>
        <v>1.832116788321168E-2</v>
      </c>
      <c r="E14" s="865">
        <f t="shared" si="1"/>
        <v>1.732846715328467E-2</v>
      </c>
      <c r="F14" s="865">
        <f t="shared" si="2"/>
        <v>0.24764963503649634</v>
      </c>
      <c r="G14" s="865">
        <f t="shared" si="2"/>
        <v>0.12218978102189781</v>
      </c>
      <c r="H14" s="863">
        <f t="shared" si="3"/>
        <v>1.5994214132483743E-3</v>
      </c>
      <c r="K14" s="784" t="s">
        <v>56</v>
      </c>
      <c r="L14" s="770" t="s">
        <v>42</v>
      </c>
      <c r="M14" s="780">
        <v>64916</v>
      </c>
      <c r="N14" s="781">
        <v>40105</v>
      </c>
      <c r="O14" s="782">
        <f t="shared" si="4"/>
        <v>0.61779838560601397</v>
      </c>
      <c r="P14" s="783">
        <f t="shared" si="5"/>
        <v>0.38220161439398603</v>
      </c>
      <c r="Q14" s="794">
        <f>各種係数2!J12</f>
        <v>0.21710827927701792</v>
      </c>
      <c r="R14" s="878">
        <f t="shared" si="7"/>
        <v>0.16509333511696811</v>
      </c>
      <c r="T14" s="784" t="s">
        <v>56</v>
      </c>
      <c r="U14" s="770" t="s">
        <v>42</v>
      </c>
      <c r="V14" s="858">
        <v>1255</v>
      </c>
      <c r="W14" s="859">
        <v>1187</v>
      </c>
      <c r="X14" s="860">
        <v>68500</v>
      </c>
      <c r="Y14" s="861">
        <f t="shared" si="8"/>
        <v>1.832116788321168E-2</v>
      </c>
      <c r="Z14" s="861">
        <f t="shared" si="9"/>
        <v>1.732846715328467E-2</v>
      </c>
      <c r="AB14" s="784" t="s">
        <v>56</v>
      </c>
      <c r="AC14" s="770" t="s">
        <v>42</v>
      </c>
      <c r="AD14" s="781">
        <v>8370</v>
      </c>
      <c r="AE14" s="781">
        <v>2446</v>
      </c>
      <c r="AF14" s="781">
        <v>4069</v>
      </c>
      <c r="AG14" s="781">
        <v>2080</v>
      </c>
      <c r="AH14" s="781">
        <v>-1</v>
      </c>
      <c r="AI14" s="781">
        <v>68500</v>
      </c>
      <c r="AJ14" s="843">
        <f t="shared" si="10"/>
        <v>0.24764963503649634</v>
      </c>
      <c r="AK14" s="843">
        <f t="shared" si="11"/>
        <v>0.12218978102189781</v>
      </c>
      <c r="AM14" s="784" t="s">
        <v>56</v>
      </c>
      <c r="AN14" s="770" t="s">
        <v>42</v>
      </c>
      <c r="AO14" s="780">
        <v>4967</v>
      </c>
      <c r="AP14" s="863">
        <f t="shared" si="6"/>
        <v>1.5994214132483743E-3</v>
      </c>
    </row>
    <row r="15" spans="1:42">
      <c r="A15" s="784" t="s">
        <v>59</v>
      </c>
      <c r="B15" s="770" t="s">
        <v>60</v>
      </c>
      <c r="C15" s="864">
        <f t="shared" si="0"/>
        <v>4.3941502025167778E-2</v>
      </c>
      <c r="D15" s="865">
        <f t="shared" si="1"/>
        <v>2.6176089243339775E-2</v>
      </c>
      <c r="E15" s="865">
        <f t="shared" si="1"/>
        <v>2.6457421043618663E-2</v>
      </c>
      <c r="F15" s="865">
        <f t="shared" si="2"/>
        <v>0.24308290725836046</v>
      </c>
      <c r="G15" s="865">
        <f t="shared" si="2"/>
        <v>8.2956185630060908E-2</v>
      </c>
      <c r="H15" s="863">
        <f t="shared" si="3"/>
        <v>1.1818394344481948E-2</v>
      </c>
      <c r="K15" s="784" t="s">
        <v>59</v>
      </c>
      <c r="L15" s="770" t="s">
        <v>60</v>
      </c>
      <c r="M15" s="780">
        <v>161715</v>
      </c>
      <c r="N15" s="781">
        <v>154609</v>
      </c>
      <c r="O15" s="782">
        <f t="shared" si="4"/>
        <v>0.95605849797483222</v>
      </c>
      <c r="P15" s="783">
        <f t="shared" si="5"/>
        <v>4.3941502025167778E-2</v>
      </c>
      <c r="Q15" s="794">
        <f>各種係数2!J13</f>
        <v>0.1777237835164599</v>
      </c>
      <c r="R15" s="878">
        <f t="shared" si="7"/>
        <v>-0.13378228149129212</v>
      </c>
      <c r="T15" s="784" t="s">
        <v>59</v>
      </c>
      <c r="U15" s="770" t="s">
        <v>60</v>
      </c>
      <c r="V15" s="858">
        <v>4280</v>
      </c>
      <c r="W15" s="859">
        <v>4326</v>
      </c>
      <c r="X15" s="860">
        <v>163508</v>
      </c>
      <c r="Y15" s="861">
        <f t="shared" si="8"/>
        <v>2.6176089243339775E-2</v>
      </c>
      <c r="Z15" s="861">
        <f t="shared" si="9"/>
        <v>2.6457421043618663E-2</v>
      </c>
      <c r="AB15" s="784" t="s">
        <v>59</v>
      </c>
      <c r="AC15" s="770" t="s">
        <v>60</v>
      </c>
      <c r="AD15" s="781">
        <v>13564</v>
      </c>
      <c r="AE15" s="781">
        <v>12698</v>
      </c>
      <c r="AF15" s="781">
        <v>10020</v>
      </c>
      <c r="AG15" s="781">
        <v>3465</v>
      </c>
      <c r="AH15" s="781">
        <v>-1</v>
      </c>
      <c r="AI15" s="781">
        <v>163508</v>
      </c>
      <c r="AJ15" s="843">
        <f t="shared" si="10"/>
        <v>0.24308290725836046</v>
      </c>
      <c r="AK15" s="843">
        <f t="shared" si="11"/>
        <v>8.2956185630060908E-2</v>
      </c>
      <c r="AM15" s="784" t="s">
        <v>59</v>
      </c>
      <c r="AN15" s="770" t="s">
        <v>60</v>
      </c>
      <c r="AO15" s="780">
        <v>36702</v>
      </c>
      <c r="AP15" s="863">
        <f t="shared" si="6"/>
        <v>1.1818394344481948E-2</v>
      </c>
    </row>
    <row r="16" spans="1:42">
      <c r="A16" s="784" t="s">
        <v>63</v>
      </c>
      <c r="B16" s="770" t="s">
        <v>64</v>
      </c>
      <c r="C16" s="864">
        <f t="shared" si="0"/>
        <v>1.9105199516323834E-3</v>
      </c>
      <c r="D16" s="865">
        <f t="shared" si="1"/>
        <v>0.15925680159256803</v>
      </c>
      <c r="E16" s="865">
        <f t="shared" si="1"/>
        <v>0.16323822163238222</v>
      </c>
      <c r="F16" s="865">
        <f t="shared" si="2"/>
        <v>0.15129396151293961</v>
      </c>
      <c r="G16" s="865">
        <f t="shared" si="2"/>
        <v>2.0570670205706701E-2</v>
      </c>
      <c r="H16" s="863">
        <f t="shared" si="3"/>
        <v>2.8463389768726303E-2</v>
      </c>
      <c r="K16" s="784" t="s">
        <v>63</v>
      </c>
      <c r="L16" s="770" t="s">
        <v>64</v>
      </c>
      <c r="M16" s="780">
        <v>124050</v>
      </c>
      <c r="N16" s="781">
        <v>123813</v>
      </c>
      <c r="O16" s="782">
        <f t="shared" si="4"/>
        <v>0.99808948004836762</v>
      </c>
      <c r="P16" s="783">
        <f t="shared" si="5"/>
        <v>1.9105199516323834E-3</v>
      </c>
      <c r="Q16" s="794">
        <f>各種係数2!J14</f>
        <v>0.12368252551663639</v>
      </c>
      <c r="R16" s="878">
        <f t="shared" si="7"/>
        <v>-0.121772005565004</v>
      </c>
      <c r="T16" s="784" t="s">
        <v>63</v>
      </c>
      <c r="U16" s="770" t="s">
        <v>64</v>
      </c>
      <c r="V16" s="858">
        <v>240</v>
      </c>
      <c r="W16" s="859">
        <v>246</v>
      </c>
      <c r="X16" s="860">
        <v>1507</v>
      </c>
      <c r="Y16" s="861">
        <f t="shared" si="8"/>
        <v>0.15925680159256803</v>
      </c>
      <c r="Z16" s="861">
        <f t="shared" si="9"/>
        <v>0.16323822163238222</v>
      </c>
      <c r="AB16" s="784" t="s">
        <v>63</v>
      </c>
      <c r="AC16" s="770" t="s">
        <v>64</v>
      </c>
      <c r="AD16" s="781">
        <v>31</v>
      </c>
      <c r="AE16" s="781">
        <v>9</v>
      </c>
      <c r="AF16" s="781">
        <v>74</v>
      </c>
      <c r="AG16" s="781">
        <v>115</v>
      </c>
      <c r="AH16" s="781">
        <v>-1</v>
      </c>
      <c r="AI16" s="781">
        <v>1507</v>
      </c>
      <c r="AJ16" s="843">
        <f t="shared" si="10"/>
        <v>0.15129396151293961</v>
      </c>
      <c r="AK16" s="843">
        <f t="shared" si="11"/>
        <v>2.0570670205706701E-2</v>
      </c>
      <c r="AM16" s="784" t="s">
        <v>63</v>
      </c>
      <c r="AN16" s="770" t="s">
        <v>64</v>
      </c>
      <c r="AO16" s="780">
        <v>88393</v>
      </c>
      <c r="AP16" s="863">
        <f t="shared" si="6"/>
        <v>2.8463389768726303E-2</v>
      </c>
    </row>
    <row r="17" spans="1:42">
      <c r="A17" s="784" t="s">
        <v>68</v>
      </c>
      <c r="B17" s="770" t="s">
        <v>199</v>
      </c>
      <c r="C17" s="864">
        <f t="shared" si="0"/>
        <v>0.16074962570341944</v>
      </c>
      <c r="D17" s="865">
        <f t="shared" si="1"/>
        <v>4.5168865253125218E-2</v>
      </c>
      <c r="E17" s="865">
        <f t="shared" si="1"/>
        <v>4.3142942652577294E-2</v>
      </c>
      <c r="F17" s="865">
        <f t="shared" si="2"/>
        <v>0.27052973271634784</v>
      </c>
      <c r="G17" s="865">
        <f t="shared" si="2"/>
        <v>0.19179501346778091</v>
      </c>
      <c r="H17" s="863">
        <f t="shared" si="3"/>
        <v>3.2194514374184109E-3</v>
      </c>
      <c r="K17" s="784" t="s">
        <v>68</v>
      </c>
      <c r="L17" s="770" t="s">
        <v>199</v>
      </c>
      <c r="M17" s="780">
        <v>58109</v>
      </c>
      <c r="N17" s="781">
        <v>48768</v>
      </c>
      <c r="O17" s="782">
        <f t="shared" si="4"/>
        <v>0.83925037429658056</v>
      </c>
      <c r="P17" s="783">
        <f t="shared" si="5"/>
        <v>0.16074962570341944</v>
      </c>
      <c r="Q17" s="794">
        <f>各種係数2!J15</f>
        <v>0.19283956701830429</v>
      </c>
      <c r="R17" s="878">
        <f t="shared" si="7"/>
        <v>-3.2089941314884851E-2</v>
      </c>
      <c r="T17" s="784" t="s">
        <v>68</v>
      </c>
      <c r="U17" s="770" t="s">
        <v>199</v>
      </c>
      <c r="V17" s="858">
        <v>1962</v>
      </c>
      <c r="W17" s="859">
        <v>1874</v>
      </c>
      <c r="X17" s="860">
        <v>43437</v>
      </c>
      <c r="Y17" s="861">
        <f t="shared" si="8"/>
        <v>4.5168865253125218E-2</v>
      </c>
      <c r="Z17" s="861">
        <f t="shared" si="9"/>
        <v>4.3142942652577294E-2</v>
      </c>
      <c r="AB17" s="784" t="s">
        <v>68</v>
      </c>
      <c r="AC17" s="770" t="s">
        <v>199</v>
      </c>
      <c r="AD17" s="781">
        <v>8331</v>
      </c>
      <c r="AE17" s="781">
        <v>-1045</v>
      </c>
      <c r="AF17" s="781">
        <v>3179</v>
      </c>
      <c r="AG17" s="781">
        <v>1287</v>
      </c>
      <c r="AH17" s="781">
        <v>-1</v>
      </c>
      <c r="AI17" s="781">
        <v>43437</v>
      </c>
      <c r="AJ17" s="843">
        <f t="shared" si="10"/>
        <v>0.27052973271634784</v>
      </c>
      <c r="AK17" s="843">
        <f t="shared" si="11"/>
        <v>0.19179501346778091</v>
      </c>
      <c r="AM17" s="784" t="s">
        <v>68</v>
      </c>
      <c r="AN17" s="770" t="s">
        <v>199</v>
      </c>
      <c r="AO17" s="780">
        <v>9998</v>
      </c>
      <c r="AP17" s="863">
        <f t="shared" si="6"/>
        <v>3.2194514374184109E-3</v>
      </c>
    </row>
    <row r="18" spans="1:42">
      <c r="A18" s="784" t="s">
        <v>70</v>
      </c>
      <c r="B18" s="770" t="s">
        <v>71</v>
      </c>
      <c r="C18" s="864">
        <f t="shared" si="0"/>
        <v>0.19569081770258678</v>
      </c>
      <c r="D18" s="865">
        <f t="shared" si="1"/>
        <v>1.8435101768435103E-2</v>
      </c>
      <c r="E18" s="865">
        <f t="shared" si="1"/>
        <v>1.7886934553601221E-2</v>
      </c>
      <c r="F18" s="865">
        <f t="shared" si="2"/>
        <v>0.42355450688784024</v>
      </c>
      <c r="G18" s="865">
        <f t="shared" si="2"/>
        <v>0.19148910815577483</v>
      </c>
      <c r="H18" s="863">
        <f t="shared" si="3"/>
        <v>6.8749037996482373E-4</v>
      </c>
      <c r="K18" s="784" t="s">
        <v>70</v>
      </c>
      <c r="L18" s="770" t="s">
        <v>71</v>
      </c>
      <c r="M18" s="780">
        <v>32628</v>
      </c>
      <c r="N18" s="781">
        <v>26243</v>
      </c>
      <c r="O18" s="782">
        <f t="shared" si="4"/>
        <v>0.80430918229741322</v>
      </c>
      <c r="P18" s="783">
        <f t="shared" si="5"/>
        <v>0.19569081770258678</v>
      </c>
      <c r="Q18" s="794">
        <f>各種係数2!J16</f>
        <v>0.30630539049432115</v>
      </c>
      <c r="R18" s="878">
        <f t="shared" si="7"/>
        <v>-0.11061457279173437</v>
      </c>
      <c r="T18" s="784" t="s">
        <v>70</v>
      </c>
      <c r="U18" s="770" t="s">
        <v>71</v>
      </c>
      <c r="V18" s="858">
        <v>1547</v>
      </c>
      <c r="W18" s="859">
        <v>1501</v>
      </c>
      <c r="X18" s="860">
        <v>83916</v>
      </c>
      <c r="Y18" s="861">
        <f t="shared" si="8"/>
        <v>1.8435101768435103E-2</v>
      </c>
      <c r="Z18" s="861">
        <f t="shared" si="9"/>
        <v>1.7886934553601221E-2</v>
      </c>
      <c r="AB18" s="784" t="s">
        <v>70</v>
      </c>
      <c r="AC18" s="770" t="s">
        <v>71</v>
      </c>
      <c r="AD18" s="781">
        <v>16069</v>
      </c>
      <c r="AE18" s="781">
        <v>7582</v>
      </c>
      <c r="AF18" s="781">
        <v>9766</v>
      </c>
      <c r="AG18" s="781">
        <v>2127</v>
      </c>
      <c r="AH18" s="781">
        <v>-1</v>
      </c>
      <c r="AI18" s="781">
        <v>83916</v>
      </c>
      <c r="AJ18" s="843">
        <f t="shared" si="10"/>
        <v>0.42355450688784024</v>
      </c>
      <c r="AK18" s="843">
        <f t="shared" si="11"/>
        <v>0.19148910815577483</v>
      </c>
      <c r="AM18" s="784" t="s">
        <v>70</v>
      </c>
      <c r="AN18" s="770" t="s">
        <v>71</v>
      </c>
      <c r="AO18" s="780">
        <v>2135</v>
      </c>
      <c r="AP18" s="863">
        <f t="shared" si="6"/>
        <v>6.8749037996482373E-4</v>
      </c>
    </row>
    <row r="19" spans="1:42">
      <c r="A19" s="784" t="s">
        <v>72</v>
      </c>
      <c r="B19" s="770" t="s">
        <v>73</v>
      </c>
      <c r="C19" s="864">
        <f t="shared" si="0"/>
        <v>1.4278924117877345E-2</v>
      </c>
      <c r="D19" s="865">
        <f t="shared" si="1"/>
        <v>7.5945168371613046E-3</v>
      </c>
      <c r="E19" s="865">
        <f t="shared" si="1"/>
        <v>7.4931644741539957E-3</v>
      </c>
      <c r="F19" s="865">
        <f t="shared" si="2"/>
        <v>0.15891359480707348</v>
      </c>
      <c r="G19" s="865">
        <f t="shared" si="2"/>
        <v>5.4182051878589085E-2</v>
      </c>
      <c r="H19" s="863">
        <f t="shared" si="3"/>
        <v>-2.0222199466880995E-4</v>
      </c>
      <c r="K19" s="784" t="s">
        <v>72</v>
      </c>
      <c r="L19" s="770" t="s">
        <v>73</v>
      </c>
      <c r="M19" s="780">
        <v>357660</v>
      </c>
      <c r="N19" s="781">
        <v>352553</v>
      </c>
      <c r="O19" s="782">
        <f t="shared" si="4"/>
        <v>0.98572107588212265</v>
      </c>
      <c r="P19" s="783">
        <f t="shared" si="5"/>
        <v>1.4278924117877345E-2</v>
      </c>
      <c r="Q19" s="794">
        <f>各種係数2!J17</f>
        <v>0.36966314955627488</v>
      </c>
      <c r="R19" s="878">
        <f t="shared" si="7"/>
        <v>-0.35538422543839754</v>
      </c>
      <c r="T19" s="784" t="s">
        <v>72</v>
      </c>
      <c r="U19" s="770" t="s">
        <v>73</v>
      </c>
      <c r="V19" s="858">
        <v>3297</v>
      </c>
      <c r="W19" s="859">
        <v>3253</v>
      </c>
      <c r="X19" s="860">
        <v>434129</v>
      </c>
      <c r="Y19" s="861">
        <f t="shared" si="8"/>
        <v>7.5945168371613046E-3</v>
      </c>
      <c r="Z19" s="861">
        <f t="shared" si="9"/>
        <v>7.4931644741539957E-3</v>
      </c>
      <c r="AB19" s="784" t="s">
        <v>72</v>
      </c>
      <c r="AC19" s="770" t="s">
        <v>73</v>
      </c>
      <c r="AD19" s="781">
        <v>23522</v>
      </c>
      <c r="AE19" s="781">
        <v>35226</v>
      </c>
      <c r="AF19" s="781">
        <v>7693</v>
      </c>
      <c r="AG19" s="781">
        <v>2552</v>
      </c>
      <c r="AH19" s="781">
        <v>-4</v>
      </c>
      <c r="AI19" s="781">
        <v>434129</v>
      </c>
      <c r="AJ19" s="843">
        <f t="shared" si="10"/>
        <v>0.15891359480707348</v>
      </c>
      <c r="AK19" s="843">
        <f t="shared" si="11"/>
        <v>5.4182051878589085E-2</v>
      </c>
      <c r="AM19" s="784" t="s">
        <v>72</v>
      </c>
      <c r="AN19" s="770" t="s">
        <v>73</v>
      </c>
      <c r="AO19" s="780">
        <v>-628</v>
      </c>
      <c r="AP19" s="863">
        <f t="shared" si="6"/>
        <v>-2.0222199466880995E-4</v>
      </c>
    </row>
    <row r="20" spans="1:42">
      <c r="A20" s="784" t="s">
        <v>74</v>
      </c>
      <c r="B20" s="770" t="s">
        <v>75</v>
      </c>
      <c r="C20" s="864">
        <f t="shared" si="0"/>
        <v>8.620428612720743E-2</v>
      </c>
      <c r="D20" s="865">
        <f t="shared" si="1"/>
        <v>3.3096420619969175E-2</v>
      </c>
      <c r="E20" s="865">
        <f t="shared" si="1"/>
        <v>3.2953702117942567E-2</v>
      </c>
      <c r="F20" s="865">
        <f t="shared" si="2"/>
        <v>0.21985785237198149</v>
      </c>
      <c r="G20" s="865">
        <f t="shared" si="2"/>
        <v>8.5431295313124392E-2</v>
      </c>
      <c r="H20" s="863">
        <f t="shared" si="3"/>
        <v>8.4527505733379964E-4</v>
      </c>
      <c r="K20" s="784" t="s">
        <v>74</v>
      </c>
      <c r="L20" s="770" t="s">
        <v>75</v>
      </c>
      <c r="M20" s="780">
        <v>72653</v>
      </c>
      <c r="N20" s="781">
        <v>66390</v>
      </c>
      <c r="O20" s="782">
        <f t="shared" si="4"/>
        <v>0.91379571387279257</v>
      </c>
      <c r="P20" s="783">
        <f t="shared" si="5"/>
        <v>8.620428612720743E-2</v>
      </c>
      <c r="Q20" s="794">
        <f>各種係数2!J18</f>
        <v>0.11840151680286914</v>
      </c>
      <c r="R20" s="878">
        <f t="shared" si="7"/>
        <v>-3.2197230675661714E-2</v>
      </c>
      <c r="T20" s="784" t="s">
        <v>74</v>
      </c>
      <c r="U20" s="770" t="s">
        <v>75</v>
      </c>
      <c r="V20" s="858">
        <v>2319</v>
      </c>
      <c r="W20" s="859">
        <v>2309</v>
      </c>
      <c r="X20" s="860">
        <v>70068</v>
      </c>
      <c r="Y20" s="861">
        <f t="shared" si="8"/>
        <v>3.3096420619969175E-2</v>
      </c>
      <c r="Z20" s="861">
        <f t="shared" si="9"/>
        <v>3.2953702117942567E-2</v>
      </c>
      <c r="AB20" s="784" t="s">
        <v>74</v>
      </c>
      <c r="AC20" s="770" t="s">
        <v>75</v>
      </c>
      <c r="AD20" s="781">
        <v>5986</v>
      </c>
      <c r="AE20" s="781">
        <v>6138</v>
      </c>
      <c r="AF20" s="781">
        <v>2551</v>
      </c>
      <c r="AG20" s="781">
        <v>731</v>
      </c>
      <c r="AH20" s="781">
        <v>-1</v>
      </c>
      <c r="AI20" s="781">
        <v>70068</v>
      </c>
      <c r="AJ20" s="843">
        <f t="shared" si="10"/>
        <v>0.21985785237198149</v>
      </c>
      <c r="AK20" s="843">
        <f t="shared" si="11"/>
        <v>8.5431295313124392E-2</v>
      </c>
      <c r="AM20" s="784" t="s">
        <v>74</v>
      </c>
      <c r="AN20" s="770" t="s">
        <v>75</v>
      </c>
      <c r="AO20" s="780">
        <v>2625</v>
      </c>
      <c r="AP20" s="863">
        <f t="shared" si="6"/>
        <v>8.4527505733379964E-4</v>
      </c>
    </row>
    <row r="21" spans="1:42">
      <c r="A21" s="784" t="s">
        <v>78</v>
      </c>
      <c r="B21" s="770" t="s">
        <v>79</v>
      </c>
      <c r="C21" s="864">
        <f t="shared" si="0"/>
        <v>0.42661350610515825</v>
      </c>
      <c r="D21" s="865">
        <f t="shared" si="1"/>
        <v>9.7411424012292774E-2</v>
      </c>
      <c r="E21" s="865">
        <f t="shared" si="1"/>
        <v>9.1856032623149439E-2</v>
      </c>
      <c r="F21" s="865">
        <f t="shared" si="2"/>
        <v>0.32911261487544696</v>
      </c>
      <c r="G21" s="865">
        <f t="shared" si="2"/>
        <v>0.27577494754883131</v>
      </c>
      <c r="H21" s="863">
        <f t="shared" si="3"/>
        <v>1.3137989462559628E-3</v>
      </c>
      <c r="K21" s="784" t="s">
        <v>78</v>
      </c>
      <c r="L21" s="770" t="s">
        <v>79</v>
      </c>
      <c r="M21" s="780">
        <v>52169</v>
      </c>
      <c r="N21" s="781">
        <v>29913</v>
      </c>
      <c r="O21" s="782">
        <f t="shared" si="4"/>
        <v>0.57338649389484175</v>
      </c>
      <c r="P21" s="783">
        <f t="shared" si="5"/>
        <v>0.42661350610515825</v>
      </c>
      <c r="Q21" s="794">
        <f>各種係数2!J19</f>
        <v>0.26258212636596168</v>
      </c>
      <c r="R21" s="878">
        <f t="shared" si="7"/>
        <v>0.16403137973919657</v>
      </c>
      <c r="T21" s="784" t="s">
        <v>78</v>
      </c>
      <c r="U21" s="770" t="s">
        <v>79</v>
      </c>
      <c r="V21" s="858">
        <v>6593</v>
      </c>
      <c r="W21" s="859">
        <v>6217</v>
      </c>
      <c r="X21" s="860">
        <v>67682</v>
      </c>
      <c r="Y21" s="861">
        <f t="shared" si="8"/>
        <v>9.7411424012292774E-2</v>
      </c>
      <c r="Z21" s="861">
        <f t="shared" si="9"/>
        <v>9.1856032623149439E-2</v>
      </c>
      <c r="AB21" s="784" t="s">
        <v>78</v>
      </c>
      <c r="AC21" s="770" t="s">
        <v>79</v>
      </c>
      <c r="AD21" s="781">
        <v>18665</v>
      </c>
      <c r="AE21" s="781">
        <v>-2690</v>
      </c>
      <c r="AF21" s="781">
        <v>4477</v>
      </c>
      <c r="AG21" s="781">
        <v>1825</v>
      </c>
      <c r="AH21" s="781">
        <v>-2</v>
      </c>
      <c r="AI21" s="781">
        <v>67682</v>
      </c>
      <c r="AJ21" s="843">
        <f t="shared" si="10"/>
        <v>0.32911261487544696</v>
      </c>
      <c r="AK21" s="843">
        <f t="shared" si="11"/>
        <v>0.27577494754883131</v>
      </c>
      <c r="AM21" s="784" t="s">
        <v>78</v>
      </c>
      <c r="AN21" s="770" t="s">
        <v>79</v>
      </c>
      <c r="AO21" s="780">
        <v>4080</v>
      </c>
      <c r="AP21" s="863">
        <f t="shared" si="6"/>
        <v>1.3137989462559628E-3</v>
      </c>
    </row>
    <row r="22" spans="1:42">
      <c r="A22" s="784" t="s">
        <v>84</v>
      </c>
      <c r="B22" s="770" t="s">
        <v>85</v>
      </c>
      <c r="C22" s="864">
        <f t="shared" si="0"/>
        <v>4.0786804269207E-2</v>
      </c>
      <c r="D22" s="865">
        <f t="shared" si="1"/>
        <v>8.3501656297972043E-2</v>
      </c>
      <c r="E22" s="865">
        <f t="shared" si="1"/>
        <v>7.7442029570978427E-2</v>
      </c>
      <c r="F22" s="865">
        <f t="shared" si="2"/>
        <v>0.36143653550941263</v>
      </c>
      <c r="G22" s="865">
        <f t="shared" si="2"/>
        <v>0.21539953138886644</v>
      </c>
      <c r="H22" s="863">
        <f t="shared" si="3"/>
        <v>6.1503823219335511E-5</v>
      </c>
      <c r="K22" s="784" t="s">
        <v>84</v>
      </c>
      <c r="L22" s="770" t="s">
        <v>85</v>
      </c>
      <c r="M22" s="780">
        <v>56685</v>
      </c>
      <c r="N22" s="781">
        <v>54373</v>
      </c>
      <c r="O22" s="782">
        <f t="shared" si="4"/>
        <v>0.959213195730793</v>
      </c>
      <c r="P22" s="783">
        <f t="shared" si="5"/>
        <v>4.0786804269207E-2</v>
      </c>
      <c r="Q22" s="794">
        <f>各種係数2!J20</f>
        <v>0.19256748567873505</v>
      </c>
      <c r="R22" s="878">
        <f t="shared" si="7"/>
        <v>-0.15178068140952805</v>
      </c>
      <c r="T22" s="784" t="s">
        <v>84</v>
      </c>
      <c r="U22" s="770" t="s">
        <v>85</v>
      </c>
      <c r="V22" s="858">
        <v>2067</v>
      </c>
      <c r="W22" s="859">
        <v>1917</v>
      </c>
      <c r="X22" s="860">
        <v>24754</v>
      </c>
      <c r="Y22" s="861">
        <f t="shared" si="8"/>
        <v>8.3501656297972043E-2</v>
      </c>
      <c r="Z22" s="861">
        <f t="shared" si="9"/>
        <v>7.7442029570978427E-2</v>
      </c>
      <c r="AB22" s="784" t="s">
        <v>84</v>
      </c>
      <c r="AC22" s="770" t="s">
        <v>85</v>
      </c>
      <c r="AD22" s="781">
        <v>5332</v>
      </c>
      <c r="AE22" s="781">
        <v>1848</v>
      </c>
      <c r="AF22" s="781">
        <v>1549</v>
      </c>
      <c r="AG22" s="781">
        <v>219</v>
      </c>
      <c r="AH22" s="781">
        <v>-1</v>
      </c>
      <c r="AI22" s="781">
        <v>24754</v>
      </c>
      <c r="AJ22" s="843">
        <f t="shared" si="10"/>
        <v>0.36143653550941263</v>
      </c>
      <c r="AK22" s="843">
        <f t="shared" si="11"/>
        <v>0.21539953138886644</v>
      </c>
      <c r="AM22" s="784" t="s">
        <v>84</v>
      </c>
      <c r="AN22" s="770" t="s">
        <v>85</v>
      </c>
      <c r="AO22" s="780">
        <v>191</v>
      </c>
      <c r="AP22" s="863">
        <f t="shared" si="6"/>
        <v>6.1503823219335511E-5</v>
      </c>
    </row>
    <row r="23" spans="1:42">
      <c r="A23" s="784" t="s">
        <v>86</v>
      </c>
      <c r="B23" s="770" t="s">
        <v>87</v>
      </c>
      <c r="C23" s="864">
        <f t="shared" si="0"/>
        <v>0</v>
      </c>
      <c r="D23" s="865">
        <f t="shared" si="1"/>
        <v>8.027669333650006E-2</v>
      </c>
      <c r="E23" s="865">
        <f t="shared" si="1"/>
        <v>7.9029792034675736E-2</v>
      </c>
      <c r="F23" s="865">
        <f t="shared" si="2"/>
        <v>0.38555969539982482</v>
      </c>
      <c r="G23" s="865">
        <f t="shared" si="2"/>
        <v>0.23922692119286892</v>
      </c>
      <c r="H23" s="863">
        <f t="shared" si="3"/>
        <v>4.3471288662881126E-5</v>
      </c>
      <c r="K23" s="784" t="s">
        <v>86</v>
      </c>
      <c r="L23" s="770" t="s">
        <v>87</v>
      </c>
      <c r="M23" s="780">
        <v>86440</v>
      </c>
      <c r="N23" s="781">
        <v>86440</v>
      </c>
      <c r="O23" s="782">
        <f t="shared" si="4"/>
        <v>1</v>
      </c>
      <c r="P23" s="783">
        <f t="shared" si="5"/>
        <v>0</v>
      </c>
      <c r="Q23" s="794">
        <f>各種係数2!J21</f>
        <v>0.20116432520583094</v>
      </c>
      <c r="R23" s="878">
        <f t="shared" si="7"/>
        <v>-0.20116432520583094</v>
      </c>
      <c r="T23" s="784" t="s">
        <v>86</v>
      </c>
      <c r="U23" s="770" t="s">
        <v>87</v>
      </c>
      <c r="V23" s="858">
        <v>5408</v>
      </c>
      <c r="W23" s="859">
        <v>5324</v>
      </c>
      <c r="X23" s="860">
        <v>67367</v>
      </c>
      <c r="Y23" s="861">
        <f t="shared" si="8"/>
        <v>8.027669333650006E-2</v>
      </c>
      <c r="Z23" s="861">
        <f t="shared" si="9"/>
        <v>7.9029792034675736E-2</v>
      </c>
      <c r="AB23" s="784" t="s">
        <v>86</v>
      </c>
      <c r="AC23" s="770" t="s">
        <v>87</v>
      </c>
      <c r="AD23" s="781">
        <v>16116</v>
      </c>
      <c r="AE23" s="781">
        <v>5660</v>
      </c>
      <c r="AF23" s="781">
        <v>3711</v>
      </c>
      <c r="AG23" s="781">
        <v>489</v>
      </c>
      <c r="AH23" s="781">
        <v>-2</v>
      </c>
      <c r="AI23" s="781">
        <v>67367</v>
      </c>
      <c r="AJ23" s="843">
        <f t="shared" si="10"/>
        <v>0.38555969539982482</v>
      </c>
      <c r="AK23" s="843">
        <f t="shared" si="11"/>
        <v>0.23922692119286892</v>
      </c>
      <c r="AM23" s="784" t="s">
        <v>86</v>
      </c>
      <c r="AN23" s="770" t="s">
        <v>87</v>
      </c>
      <c r="AO23" s="780">
        <v>135</v>
      </c>
      <c r="AP23" s="863">
        <f t="shared" si="6"/>
        <v>4.3471288662881126E-5</v>
      </c>
    </row>
    <row r="24" spans="1:42">
      <c r="A24" s="784" t="s">
        <v>88</v>
      </c>
      <c r="B24" s="770" t="s">
        <v>89</v>
      </c>
      <c r="C24" s="864">
        <f t="shared" si="0"/>
        <v>3.4998033818324781E-2</v>
      </c>
      <c r="D24" s="865">
        <f t="shared" si="1"/>
        <v>6.929318812726884E-2</v>
      </c>
      <c r="E24" s="865">
        <f t="shared" si="1"/>
        <v>6.3314114883621611E-2</v>
      </c>
      <c r="F24" s="865">
        <f t="shared" si="2"/>
        <v>0.29393551142430069</v>
      </c>
      <c r="G24" s="865">
        <f t="shared" si="2"/>
        <v>0.1934657270980141</v>
      </c>
      <c r="H24" s="863">
        <f t="shared" si="3"/>
        <v>9.3447170147911869E-4</v>
      </c>
      <c r="K24" s="784" t="s">
        <v>88</v>
      </c>
      <c r="L24" s="770" t="s">
        <v>89</v>
      </c>
      <c r="M24" s="780">
        <v>53403</v>
      </c>
      <c r="N24" s="781">
        <v>51534</v>
      </c>
      <c r="O24" s="782">
        <f t="shared" si="4"/>
        <v>0.96500196618167522</v>
      </c>
      <c r="P24" s="783">
        <f t="shared" si="5"/>
        <v>3.4998033818324781E-2</v>
      </c>
      <c r="Q24" s="794">
        <f>各種係数2!J22</f>
        <v>0.46796458506974481</v>
      </c>
      <c r="R24" s="878">
        <f t="shared" si="7"/>
        <v>-0.43296655125142003</v>
      </c>
      <c r="T24" s="784" t="s">
        <v>88</v>
      </c>
      <c r="U24" s="770" t="s">
        <v>89</v>
      </c>
      <c r="V24" s="858">
        <v>649</v>
      </c>
      <c r="W24" s="859">
        <v>593</v>
      </c>
      <c r="X24" s="860">
        <v>9366</v>
      </c>
      <c r="Y24" s="861">
        <f t="shared" si="8"/>
        <v>6.929318812726884E-2</v>
      </c>
      <c r="Z24" s="861">
        <f t="shared" si="9"/>
        <v>6.3314114883621611E-2</v>
      </c>
      <c r="AB24" s="784" t="s">
        <v>88</v>
      </c>
      <c r="AC24" s="770" t="s">
        <v>89</v>
      </c>
      <c r="AD24" s="781">
        <v>1812</v>
      </c>
      <c r="AE24" s="781">
        <v>117</v>
      </c>
      <c r="AF24" s="781">
        <v>694</v>
      </c>
      <c r="AG24" s="781">
        <v>130</v>
      </c>
      <c r="AH24" s="781">
        <v>0</v>
      </c>
      <c r="AI24" s="781">
        <v>9366</v>
      </c>
      <c r="AJ24" s="843">
        <f t="shared" si="10"/>
        <v>0.29393551142430069</v>
      </c>
      <c r="AK24" s="843">
        <f t="shared" si="11"/>
        <v>0.1934657270980141</v>
      </c>
      <c r="AM24" s="784" t="s">
        <v>88</v>
      </c>
      <c r="AN24" s="770" t="s">
        <v>89</v>
      </c>
      <c r="AO24" s="780">
        <v>2902</v>
      </c>
      <c r="AP24" s="863">
        <f t="shared" si="6"/>
        <v>9.3447170147911869E-4</v>
      </c>
    </row>
    <row r="25" spans="1:42">
      <c r="A25" s="784" t="s">
        <v>90</v>
      </c>
      <c r="B25" s="770" t="s">
        <v>234</v>
      </c>
      <c r="C25" s="864">
        <f t="shared" si="0"/>
        <v>0</v>
      </c>
      <c r="D25" s="865">
        <f t="shared" si="1"/>
        <v>2.3927083444900233E-2</v>
      </c>
      <c r="E25" s="865">
        <f t="shared" si="1"/>
        <v>2.4087739779579509E-2</v>
      </c>
      <c r="F25" s="865">
        <f t="shared" si="2"/>
        <v>0.27809611532982748</v>
      </c>
      <c r="G25" s="865">
        <f t="shared" si="2"/>
        <v>0.16580804781132519</v>
      </c>
      <c r="H25" s="863">
        <f t="shared" si="3"/>
        <v>6.3339277629546051E-4</v>
      </c>
      <c r="K25" s="784" t="s">
        <v>90</v>
      </c>
      <c r="L25" s="770" t="s">
        <v>234</v>
      </c>
      <c r="M25" s="780">
        <v>85031</v>
      </c>
      <c r="N25" s="781">
        <v>85031</v>
      </c>
      <c r="O25" s="782">
        <f t="shared" si="4"/>
        <v>1</v>
      </c>
      <c r="P25" s="783">
        <f t="shared" si="5"/>
        <v>0</v>
      </c>
      <c r="Q25" s="794">
        <f>各種係数2!J23</f>
        <v>0.11839811615034102</v>
      </c>
      <c r="R25" s="878">
        <f t="shared" si="7"/>
        <v>-0.11839811615034102</v>
      </c>
      <c r="T25" s="784" t="s">
        <v>90</v>
      </c>
      <c r="U25" s="770" t="s">
        <v>234</v>
      </c>
      <c r="V25" s="858">
        <v>2234</v>
      </c>
      <c r="W25" s="859">
        <v>2249</v>
      </c>
      <c r="X25" s="860">
        <v>93367</v>
      </c>
      <c r="Y25" s="861">
        <f t="shared" si="8"/>
        <v>2.3927083444900233E-2</v>
      </c>
      <c r="Z25" s="861">
        <f t="shared" si="9"/>
        <v>2.4087739779579509E-2</v>
      </c>
      <c r="AB25" s="784" t="s">
        <v>90</v>
      </c>
      <c r="AC25" s="770" t="s">
        <v>234</v>
      </c>
      <c r="AD25" s="781">
        <v>15481</v>
      </c>
      <c r="AE25" s="781">
        <v>-6361</v>
      </c>
      <c r="AF25" s="781">
        <v>15682</v>
      </c>
      <c r="AG25" s="781">
        <v>1165</v>
      </c>
      <c r="AH25" s="781">
        <v>-2</v>
      </c>
      <c r="AI25" s="781">
        <v>93367</v>
      </c>
      <c r="AJ25" s="843">
        <f t="shared" si="10"/>
        <v>0.27809611532982748</v>
      </c>
      <c r="AK25" s="843">
        <f t="shared" si="11"/>
        <v>0.16580804781132519</v>
      </c>
      <c r="AM25" s="784" t="s">
        <v>90</v>
      </c>
      <c r="AN25" s="770" t="s">
        <v>234</v>
      </c>
      <c r="AO25" s="780">
        <v>1967</v>
      </c>
      <c r="AP25" s="863">
        <f t="shared" si="6"/>
        <v>6.3339277629546051E-4</v>
      </c>
    </row>
    <row r="26" spans="1:42">
      <c r="A26" s="784" t="s">
        <v>92</v>
      </c>
      <c r="B26" s="770" t="s">
        <v>93</v>
      </c>
      <c r="C26" s="864">
        <f t="shared" si="0"/>
        <v>0.32966025278537692</v>
      </c>
      <c r="D26" s="865">
        <f t="shared" si="1"/>
        <v>2.7490197806070753E-2</v>
      </c>
      <c r="E26" s="865">
        <f t="shared" si="1"/>
        <v>2.6638471591993774E-2</v>
      </c>
      <c r="F26" s="865">
        <f t="shared" si="2"/>
        <v>0.27181814176835983</v>
      </c>
      <c r="G26" s="865">
        <f t="shared" si="2"/>
        <v>0.19579423469462678</v>
      </c>
      <c r="H26" s="863">
        <f t="shared" si="3"/>
        <v>1.3417815757730323E-2</v>
      </c>
      <c r="K26" s="784" t="s">
        <v>92</v>
      </c>
      <c r="L26" s="770" t="s">
        <v>93</v>
      </c>
      <c r="M26" s="780">
        <v>130862</v>
      </c>
      <c r="N26" s="781">
        <v>87722</v>
      </c>
      <c r="O26" s="782">
        <f t="shared" si="4"/>
        <v>0.67033974721462308</v>
      </c>
      <c r="P26" s="783">
        <f t="shared" si="5"/>
        <v>0.32966025278537692</v>
      </c>
      <c r="Q26" s="794">
        <f>各種係数2!J24</f>
        <v>0.29113960871661038</v>
      </c>
      <c r="R26" s="878">
        <f t="shared" si="7"/>
        <v>3.8520644068766541E-2</v>
      </c>
      <c r="T26" s="784" t="s">
        <v>92</v>
      </c>
      <c r="U26" s="770" t="s">
        <v>93</v>
      </c>
      <c r="V26" s="858">
        <v>3744</v>
      </c>
      <c r="W26" s="859">
        <v>3628</v>
      </c>
      <c r="X26" s="860">
        <v>136194</v>
      </c>
      <c r="Y26" s="861">
        <f t="shared" si="8"/>
        <v>2.7490197806070753E-2</v>
      </c>
      <c r="Z26" s="861">
        <f t="shared" si="9"/>
        <v>2.6638471591993774E-2</v>
      </c>
      <c r="AB26" s="784" t="s">
        <v>92</v>
      </c>
      <c r="AC26" s="770" t="s">
        <v>93</v>
      </c>
      <c r="AD26" s="781">
        <v>26666</v>
      </c>
      <c r="AE26" s="781">
        <v>-4361</v>
      </c>
      <c r="AF26" s="781">
        <v>13845</v>
      </c>
      <c r="AG26" s="781">
        <v>872</v>
      </c>
      <c r="AH26" s="781">
        <v>-2</v>
      </c>
      <c r="AI26" s="781">
        <v>136194</v>
      </c>
      <c r="AJ26" s="843">
        <f t="shared" si="10"/>
        <v>0.27181814176835983</v>
      </c>
      <c r="AK26" s="843">
        <f t="shared" si="11"/>
        <v>0.19579423469462678</v>
      </c>
      <c r="AM26" s="784" t="s">
        <v>92</v>
      </c>
      <c r="AN26" s="770" t="s">
        <v>93</v>
      </c>
      <c r="AO26" s="780">
        <v>41669</v>
      </c>
      <c r="AP26" s="863">
        <f t="shared" si="6"/>
        <v>1.3417815757730323E-2</v>
      </c>
    </row>
    <row r="27" spans="1:42">
      <c r="A27" s="784" t="s">
        <v>94</v>
      </c>
      <c r="B27" s="770" t="s">
        <v>201</v>
      </c>
      <c r="C27" s="864">
        <f t="shared" si="0"/>
        <v>0.26010664576909315</v>
      </c>
      <c r="D27" s="865">
        <f t="shared" si="1"/>
        <v>3.5780262518230431E-2</v>
      </c>
      <c r="E27" s="865">
        <f t="shared" si="1"/>
        <v>3.5939364476068415E-2</v>
      </c>
      <c r="F27" s="865">
        <f t="shared" si="2"/>
        <v>0.21825253016307949</v>
      </c>
      <c r="G27" s="865">
        <f t="shared" si="2"/>
        <v>0.132328633932912</v>
      </c>
      <c r="H27" s="863">
        <f t="shared" si="3"/>
        <v>1.9523760762364041E-2</v>
      </c>
      <c r="K27" s="784" t="s">
        <v>94</v>
      </c>
      <c r="L27" s="770" t="s">
        <v>201</v>
      </c>
      <c r="M27" s="780">
        <v>117398</v>
      </c>
      <c r="N27" s="781">
        <v>86862</v>
      </c>
      <c r="O27" s="782">
        <f t="shared" si="4"/>
        <v>0.73989335423090685</v>
      </c>
      <c r="P27" s="783">
        <f t="shared" si="5"/>
        <v>0.26010664576909315</v>
      </c>
      <c r="Q27" s="794">
        <f>各種係数2!J25</f>
        <v>0.22390034937983039</v>
      </c>
      <c r="R27" s="878">
        <f t="shared" si="7"/>
        <v>3.620629638926276E-2</v>
      </c>
      <c r="T27" s="784" t="s">
        <v>94</v>
      </c>
      <c r="U27" s="770" t="s">
        <v>201</v>
      </c>
      <c r="V27" s="858">
        <v>4048</v>
      </c>
      <c r="W27" s="859">
        <v>4066</v>
      </c>
      <c r="X27" s="860">
        <v>113135</v>
      </c>
      <c r="Y27" s="861">
        <f t="shared" si="8"/>
        <v>3.5780262518230431E-2</v>
      </c>
      <c r="Z27" s="861">
        <f t="shared" si="9"/>
        <v>3.5939364476068415E-2</v>
      </c>
      <c r="AB27" s="784" t="s">
        <v>94</v>
      </c>
      <c r="AC27" s="770" t="s">
        <v>201</v>
      </c>
      <c r="AD27" s="781">
        <v>14971</v>
      </c>
      <c r="AE27" s="781">
        <v>-2052</v>
      </c>
      <c r="AF27" s="781">
        <v>11339</v>
      </c>
      <c r="AG27" s="781">
        <v>437</v>
      </c>
      <c r="AH27" s="781">
        <v>-3</v>
      </c>
      <c r="AI27" s="781">
        <v>113135</v>
      </c>
      <c r="AJ27" s="843">
        <f t="shared" si="10"/>
        <v>0.21825253016307949</v>
      </c>
      <c r="AK27" s="843">
        <f t="shared" si="11"/>
        <v>0.132328633932912</v>
      </c>
      <c r="AM27" s="784" t="s">
        <v>94</v>
      </c>
      <c r="AN27" s="770" t="s">
        <v>201</v>
      </c>
      <c r="AO27" s="780">
        <v>60631</v>
      </c>
      <c r="AP27" s="863">
        <f t="shared" si="6"/>
        <v>1.9523760762364041E-2</v>
      </c>
    </row>
    <row r="28" spans="1:42">
      <c r="A28" s="784" t="s">
        <v>98</v>
      </c>
      <c r="B28" s="770" t="s">
        <v>99</v>
      </c>
      <c r="C28" s="864">
        <f t="shared" si="0"/>
        <v>2.7005134419746835E-2</v>
      </c>
      <c r="D28" s="865">
        <f t="shared" si="1"/>
        <v>2.5785046600311126E-2</v>
      </c>
      <c r="E28" s="865">
        <f t="shared" si="1"/>
        <v>2.5261911645259434E-2</v>
      </c>
      <c r="F28" s="865">
        <f t="shared" si="2"/>
        <v>0.27474221836754359</v>
      </c>
      <c r="G28" s="865">
        <f t="shared" si="2"/>
        <v>0.16800892082765456</v>
      </c>
      <c r="H28" s="863">
        <f t="shared" si="3"/>
        <v>2.3042681077237854E-2</v>
      </c>
      <c r="K28" s="784" t="s">
        <v>98</v>
      </c>
      <c r="L28" s="770" t="s">
        <v>99</v>
      </c>
      <c r="M28" s="780">
        <v>156785</v>
      </c>
      <c r="N28" s="781">
        <v>152551</v>
      </c>
      <c r="O28" s="782">
        <f t="shared" si="4"/>
        <v>0.97299486558025317</v>
      </c>
      <c r="P28" s="783">
        <f t="shared" si="5"/>
        <v>2.7005134419746835E-2</v>
      </c>
      <c r="Q28" s="794">
        <f>各種係数2!J26</f>
        <v>0.22512814125204084</v>
      </c>
      <c r="R28" s="878">
        <f t="shared" si="7"/>
        <v>-0.198123006832294</v>
      </c>
      <c r="T28" s="784" t="s">
        <v>98</v>
      </c>
      <c r="U28" s="770" t="s">
        <v>99</v>
      </c>
      <c r="V28" s="858">
        <v>1873</v>
      </c>
      <c r="W28" s="859">
        <v>1835</v>
      </c>
      <c r="X28" s="860">
        <v>72639</v>
      </c>
      <c r="Y28" s="861">
        <f t="shared" si="8"/>
        <v>2.5785046600311126E-2</v>
      </c>
      <c r="Z28" s="861">
        <f t="shared" si="9"/>
        <v>2.5261911645259434E-2</v>
      </c>
      <c r="AB28" s="784" t="s">
        <v>98</v>
      </c>
      <c r="AC28" s="770" t="s">
        <v>99</v>
      </c>
      <c r="AD28" s="781">
        <v>12204</v>
      </c>
      <c r="AE28" s="781">
        <v>1832</v>
      </c>
      <c r="AF28" s="781">
        <v>4423</v>
      </c>
      <c r="AG28" s="781">
        <v>1501</v>
      </c>
      <c r="AH28" s="781">
        <v>-3</v>
      </c>
      <c r="AI28" s="781">
        <v>72639</v>
      </c>
      <c r="AJ28" s="843">
        <f t="shared" si="10"/>
        <v>0.27474221836754359</v>
      </c>
      <c r="AK28" s="843">
        <f t="shared" si="11"/>
        <v>0.16800892082765456</v>
      </c>
      <c r="AM28" s="784" t="s">
        <v>98</v>
      </c>
      <c r="AN28" s="770" t="s">
        <v>99</v>
      </c>
      <c r="AO28" s="780">
        <v>71559</v>
      </c>
      <c r="AP28" s="863">
        <f t="shared" si="6"/>
        <v>2.3042681077237854E-2</v>
      </c>
    </row>
    <row r="29" spans="1:42">
      <c r="A29" s="784" t="s">
        <v>100</v>
      </c>
      <c r="B29" s="770" t="s">
        <v>101</v>
      </c>
      <c r="C29" s="864">
        <f t="shared" si="0"/>
        <v>9.0087958032579962E-2</v>
      </c>
      <c r="D29" s="865">
        <f t="shared" si="1"/>
        <v>2.9226753391244812E-2</v>
      </c>
      <c r="E29" s="865">
        <f t="shared" si="1"/>
        <v>2.3535452950489966E-2</v>
      </c>
      <c r="F29" s="865">
        <f t="shared" si="2"/>
        <v>0.38037571141255511</v>
      </c>
      <c r="G29" s="865">
        <f t="shared" si="2"/>
        <v>0.25717831314989942</v>
      </c>
      <c r="H29" s="863">
        <f t="shared" si="3"/>
        <v>1.2014176148237738E-2</v>
      </c>
      <c r="K29" s="784" t="s">
        <v>100</v>
      </c>
      <c r="L29" s="770" t="s">
        <v>101</v>
      </c>
      <c r="M29" s="780">
        <v>76059</v>
      </c>
      <c r="N29" s="781">
        <v>69207</v>
      </c>
      <c r="O29" s="782">
        <f t="shared" si="4"/>
        <v>0.90991204196742004</v>
      </c>
      <c r="P29" s="783">
        <f t="shared" si="5"/>
        <v>9.0087958032579962E-2</v>
      </c>
      <c r="Q29" s="794">
        <f>各種係数2!J27</f>
        <v>0.20292812083079403</v>
      </c>
      <c r="R29" s="878">
        <f t="shared" si="7"/>
        <v>-0.11284016279821407</v>
      </c>
      <c r="T29" s="784" t="s">
        <v>100</v>
      </c>
      <c r="U29" s="770" t="s">
        <v>101</v>
      </c>
      <c r="V29" s="858">
        <v>683</v>
      </c>
      <c r="W29" s="859">
        <v>550</v>
      </c>
      <c r="X29" s="860">
        <v>23369</v>
      </c>
      <c r="Y29" s="861">
        <f t="shared" si="8"/>
        <v>2.9226753391244812E-2</v>
      </c>
      <c r="Z29" s="861">
        <f t="shared" si="9"/>
        <v>2.3535452950489966E-2</v>
      </c>
      <c r="AB29" s="784" t="s">
        <v>100</v>
      </c>
      <c r="AC29" s="770" t="s">
        <v>101</v>
      </c>
      <c r="AD29" s="781">
        <v>6010</v>
      </c>
      <c r="AE29" s="781">
        <v>598</v>
      </c>
      <c r="AF29" s="781">
        <v>1499</v>
      </c>
      <c r="AG29" s="781">
        <v>782</v>
      </c>
      <c r="AH29" s="781">
        <v>0</v>
      </c>
      <c r="AI29" s="781">
        <v>23369</v>
      </c>
      <c r="AJ29" s="843">
        <f t="shared" si="10"/>
        <v>0.38037571141255511</v>
      </c>
      <c r="AK29" s="843">
        <f t="shared" si="11"/>
        <v>0.25717831314989942</v>
      </c>
      <c r="AM29" s="784" t="s">
        <v>100</v>
      </c>
      <c r="AN29" s="770" t="s">
        <v>101</v>
      </c>
      <c r="AO29" s="780">
        <v>37310</v>
      </c>
      <c r="AP29" s="863">
        <f t="shared" si="6"/>
        <v>1.2014176148237738E-2</v>
      </c>
    </row>
    <row r="30" spans="1:42">
      <c r="A30" s="784" t="s">
        <v>102</v>
      </c>
      <c r="B30" s="770" t="s">
        <v>103</v>
      </c>
      <c r="C30" s="864">
        <f t="shared" si="0"/>
        <v>1</v>
      </c>
      <c r="D30" s="865">
        <f t="shared" si="1"/>
        <v>8.7666895350678134E-2</v>
      </c>
      <c r="E30" s="865">
        <f t="shared" si="1"/>
        <v>7.0230619030027974E-2</v>
      </c>
      <c r="F30" s="865">
        <f t="shared" si="2"/>
        <v>0.41858673280911923</v>
      </c>
      <c r="G30" s="865">
        <f t="shared" si="2"/>
        <v>0.33746899572536809</v>
      </c>
      <c r="H30" s="863">
        <f t="shared" si="3"/>
        <v>0</v>
      </c>
      <c r="K30" s="784" t="s">
        <v>102</v>
      </c>
      <c r="L30" s="770" t="s">
        <v>103</v>
      </c>
      <c r="M30" s="780">
        <v>189490</v>
      </c>
      <c r="N30" s="781">
        <v>0</v>
      </c>
      <c r="O30" s="782">
        <f t="shared" si="4"/>
        <v>0</v>
      </c>
      <c r="P30" s="783">
        <f t="shared" si="5"/>
        <v>1</v>
      </c>
      <c r="Q30" s="794">
        <f>各種係数2!J28</f>
        <v>1</v>
      </c>
      <c r="R30" s="878">
        <f t="shared" si="7"/>
        <v>0</v>
      </c>
      <c r="T30" s="784" t="s">
        <v>102</v>
      </c>
      <c r="U30" s="770" t="s">
        <v>103</v>
      </c>
      <c r="V30" s="858">
        <v>16612</v>
      </c>
      <c r="W30" s="859">
        <v>13308</v>
      </c>
      <c r="X30" s="860">
        <v>189490</v>
      </c>
      <c r="Y30" s="861">
        <f t="shared" si="8"/>
        <v>8.7666895350678134E-2</v>
      </c>
      <c r="Z30" s="861">
        <f t="shared" si="9"/>
        <v>7.0230619030027974E-2</v>
      </c>
      <c r="AB30" s="784" t="s">
        <v>102</v>
      </c>
      <c r="AC30" s="770" t="s">
        <v>103</v>
      </c>
      <c r="AD30" s="781">
        <v>63947</v>
      </c>
      <c r="AE30" s="781">
        <v>4255</v>
      </c>
      <c r="AF30" s="781">
        <v>5245</v>
      </c>
      <c r="AG30" s="781">
        <v>7009</v>
      </c>
      <c r="AH30" s="781">
        <v>-1138</v>
      </c>
      <c r="AI30" s="781">
        <v>189490</v>
      </c>
      <c r="AJ30" s="843">
        <f t="shared" si="10"/>
        <v>0.41858673280911923</v>
      </c>
      <c r="AK30" s="843">
        <f t="shared" si="11"/>
        <v>0.33746899572536809</v>
      </c>
      <c r="AM30" s="784" t="s">
        <v>102</v>
      </c>
      <c r="AN30" s="770" t="s">
        <v>103</v>
      </c>
      <c r="AO30" s="780">
        <v>0</v>
      </c>
      <c r="AP30" s="863">
        <f t="shared" si="6"/>
        <v>0</v>
      </c>
    </row>
    <row r="31" spans="1:42">
      <c r="A31" s="784" t="s">
        <v>105</v>
      </c>
      <c r="B31" s="770" t="s">
        <v>37</v>
      </c>
      <c r="C31" s="864">
        <f t="shared" si="0"/>
        <v>0.11075796588348885</v>
      </c>
      <c r="D31" s="865">
        <f t="shared" si="1"/>
        <v>3.6620623193061357E-2</v>
      </c>
      <c r="E31" s="865">
        <f t="shared" si="1"/>
        <v>3.6781239961451974E-2</v>
      </c>
      <c r="F31" s="865">
        <f t="shared" si="2"/>
        <v>0.21580469000963701</v>
      </c>
      <c r="G31" s="865">
        <f t="shared" si="2"/>
        <v>7.3530356569225824E-2</v>
      </c>
      <c r="H31" s="863">
        <f t="shared" si="3"/>
        <v>2.7499937208138599E-2</v>
      </c>
      <c r="K31" s="784" t="s">
        <v>105</v>
      </c>
      <c r="L31" s="770" t="s">
        <v>37</v>
      </c>
      <c r="M31" s="780">
        <v>149136</v>
      </c>
      <c r="N31" s="781">
        <v>132618</v>
      </c>
      <c r="O31" s="782">
        <f t="shared" si="4"/>
        <v>0.88924203411651115</v>
      </c>
      <c r="P31" s="783">
        <f t="shared" si="5"/>
        <v>0.11075796588348885</v>
      </c>
      <c r="Q31" s="794">
        <f>各種係数2!J29</f>
        <v>0.99667993786519227</v>
      </c>
      <c r="R31" s="878">
        <f t="shared" si="7"/>
        <v>-0.88592197198170342</v>
      </c>
      <c r="T31" s="784" t="s">
        <v>105</v>
      </c>
      <c r="U31" s="770" t="s">
        <v>37</v>
      </c>
      <c r="V31" s="858">
        <v>1140</v>
      </c>
      <c r="W31" s="859">
        <v>1145</v>
      </c>
      <c r="X31" s="860">
        <v>31130</v>
      </c>
      <c r="Y31" s="861">
        <f t="shared" si="8"/>
        <v>3.6620623193061357E-2</v>
      </c>
      <c r="Z31" s="861">
        <f t="shared" si="9"/>
        <v>3.6781239961451974E-2</v>
      </c>
      <c r="AB31" s="784" t="s">
        <v>105</v>
      </c>
      <c r="AC31" s="770" t="s">
        <v>37</v>
      </c>
      <c r="AD31" s="781">
        <v>2289</v>
      </c>
      <c r="AE31" s="781">
        <v>-1394</v>
      </c>
      <c r="AF31" s="781">
        <v>5258</v>
      </c>
      <c r="AG31" s="781">
        <v>721</v>
      </c>
      <c r="AH31" s="781">
        <v>-156</v>
      </c>
      <c r="AI31" s="781">
        <v>31130</v>
      </c>
      <c r="AJ31" s="843">
        <f t="shared" si="10"/>
        <v>0.21580469000963701</v>
      </c>
      <c r="AK31" s="843">
        <f t="shared" si="11"/>
        <v>7.3530356569225824E-2</v>
      </c>
      <c r="AM31" s="784" t="s">
        <v>105</v>
      </c>
      <c r="AN31" s="770" t="s">
        <v>37</v>
      </c>
      <c r="AO31" s="780">
        <v>85401</v>
      </c>
      <c r="AP31" s="863">
        <f t="shared" si="6"/>
        <v>2.7499937208138599E-2</v>
      </c>
    </row>
    <row r="32" spans="1:42">
      <c r="A32" s="784" t="s">
        <v>107</v>
      </c>
      <c r="B32" s="770" t="s">
        <v>108</v>
      </c>
      <c r="C32" s="864">
        <f t="shared" si="0"/>
        <v>0.83943746259724716</v>
      </c>
      <c r="D32" s="865">
        <f t="shared" si="1"/>
        <v>5.040823571175009E-3</v>
      </c>
      <c r="E32" s="865">
        <f t="shared" si="1"/>
        <v>5.0763223287184946E-3</v>
      </c>
      <c r="F32" s="865">
        <f t="shared" si="2"/>
        <v>0.46805111821086259</v>
      </c>
      <c r="G32" s="865">
        <f t="shared" si="2"/>
        <v>0.1220447284345048</v>
      </c>
      <c r="H32" s="863">
        <f t="shared" si="3"/>
        <v>8.5651319047701843E-3</v>
      </c>
      <c r="K32" s="784" t="s">
        <v>107</v>
      </c>
      <c r="L32" s="770" t="s">
        <v>108</v>
      </c>
      <c r="M32" s="780">
        <v>33420</v>
      </c>
      <c r="N32" s="781">
        <v>5366</v>
      </c>
      <c r="O32" s="782">
        <f t="shared" si="4"/>
        <v>0.16056253740275284</v>
      </c>
      <c r="P32" s="783">
        <f t="shared" si="5"/>
        <v>0.83943746259724716</v>
      </c>
      <c r="Q32" s="794">
        <f>各種係数2!J30</f>
        <v>0.99973750468741629</v>
      </c>
      <c r="R32" s="878">
        <f t="shared" si="7"/>
        <v>-0.16030004209016913</v>
      </c>
      <c r="T32" s="784" t="s">
        <v>107</v>
      </c>
      <c r="U32" s="770" t="s">
        <v>108</v>
      </c>
      <c r="V32" s="858">
        <v>142</v>
      </c>
      <c r="W32" s="859">
        <v>143</v>
      </c>
      <c r="X32" s="860">
        <v>28170</v>
      </c>
      <c r="Y32" s="861">
        <f t="shared" si="8"/>
        <v>5.040823571175009E-3</v>
      </c>
      <c r="Z32" s="861">
        <f t="shared" si="9"/>
        <v>5.0763223287184946E-3</v>
      </c>
      <c r="AB32" s="784" t="s">
        <v>107</v>
      </c>
      <c r="AC32" s="770" t="s">
        <v>108</v>
      </c>
      <c r="AD32" s="781">
        <v>3438</v>
      </c>
      <c r="AE32" s="781">
        <v>3549</v>
      </c>
      <c r="AF32" s="781">
        <v>6671</v>
      </c>
      <c r="AG32" s="781">
        <v>1048</v>
      </c>
      <c r="AH32" s="781">
        <v>-1521</v>
      </c>
      <c r="AI32" s="781">
        <v>28170</v>
      </c>
      <c r="AJ32" s="843">
        <f t="shared" si="10"/>
        <v>0.46805111821086259</v>
      </c>
      <c r="AK32" s="843">
        <f t="shared" si="11"/>
        <v>0.1220447284345048</v>
      </c>
      <c r="AM32" s="784" t="s">
        <v>107</v>
      </c>
      <c r="AN32" s="770" t="s">
        <v>108</v>
      </c>
      <c r="AO32" s="780">
        <v>26599</v>
      </c>
      <c r="AP32" s="863">
        <f t="shared" si="6"/>
        <v>8.5651319047701843E-3</v>
      </c>
    </row>
    <row r="33" spans="1:42">
      <c r="A33" s="784" t="s">
        <v>110</v>
      </c>
      <c r="B33" s="770" t="s">
        <v>235</v>
      </c>
      <c r="C33" s="864">
        <f t="shared" si="0"/>
        <v>0.90481037068780801</v>
      </c>
      <c r="D33" s="865">
        <f t="shared" si="1"/>
        <v>5.8044686133112658E-2</v>
      </c>
      <c r="E33" s="865">
        <f t="shared" si="1"/>
        <v>5.7926468849745831E-2</v>
      </c>
      <c r="F33" s="865">
        <f t="shared" si="2"/>
        <v>0.72023879891240095</v>
      </c>
      <c r="G33" s="865">
        <f t="shared" si="2"/>
        <v>0.48504551365409621</v>
      </c>
      <c r="H33" s="863">
        <f t="shared" si="3"/>
        <v>1.0140080592549085E-3</v>
      </c>
      <c r="K33" s="784" t="s">
        <v>110</v>
      </c>
      <c r="L33" s="770" t="s">
        <v>235</v>
      </c>
      <c r="M33" s="780">
        <v>18668</v>
      </c>
      <c r="N33" s="781">
        <v>1777</v>
      </c>
      <c r="O33" s="782">
        <f t="shared" si="4"/>
        <v>9.5189629312191992E-2</v>
      </c>
      <c r="P33" s="783">
        <f t="shared" si="5"/>
        <v>0.90481037068780801</v>
      </c>
      <c r="Q33" s="794">
        <f>各種係数2!J31</f>
        <v>0.92720800471848297</v>
      </c>
      <c r="R33" s="878">
        <f t="shared" si="7"/>
        <v>-2.2397634030674962E-2</v>
      </c>
      <c r="T33" s="784" t="s">
        <v>110</v>
      </c>
      <c r="U33" s="770" t="s">
        <v>235</v>
      </c>
      <c r="V33" s="858">
        <v>982</v>
      </c>
      <c r="W33" s="859">
        <v>980</v>
      </c>
      <c r="X33" s="860">
        <v>16918</v>
      </c>
      <c r="Y33" s="861">
        <f t="shared" si="8"/>
        <v>5.8044686133112658E-2</v>
      </c>
      <c r="Z33" s="861">
        <f t="shared" si="9"/>
        <v>5.7926468849745831E-2</v>
      </c>
      <c r="AB33" s="784" t="s">
        <v>110</v>
      </c>
      <c r="AC33" s="770" t="s">
        <v>235</v>
      </c>
      <c r="AD33" s="781">
        <v>8206</v>
      </c>
      <c r="AE33" s="781">
        <v>967</v>
      </c>
      <c r="AF33" s="781">
        <v>1943</v>
      </c>
      <c r="AG33" s="781">
        <v>1069</v>
      </c>
      <c r="AH33" s="781">
        <v>0</v>
      </c>
      <c r="AI33" s="781">
        <v>16918</v>
      </c>
      <c r="AJ33" s="843">
        <f t="shared" si="10"/>
        <v>0.72023879891240095</v>
      </c>
      <c r="AK33" s="843">
        <f t="shared" si="11"/>
        <v>0.48504551365409621</v>
      </c>
      <c r="AM33" s="784" t="s">
        <v>110</v>
      </c>
      <c r="AN33" s="770" t="s">
        <v>235</v>
      </c>
      <c r="AO33" s="780">
        <v>3149</v>
      </c>
      <c r="AP33" s="863">
        <f t="shared" si="6"/>
        <v>1.0140080592549085E-3</v>
      </c>
    </row>
    <row r="34" spans="1:42">
      <c r="A34" s="784" t="s">
        <v>114</v>
      </c>
      <c r="B34" s="770" t="s">
        <v>236</v>
      </c>
      <c r="C34" s="864">
        <f t="shared" si="0"/>
        <v>5.4020832383924855E-2</v>
      </c>
      <c r="D34" s="865">
        <f t="shared" si="1"/>
        <v>0.18030739151686309</v>
      </c>
      <c r="E34" s="865">
        <f t="shared" si="1"/>
        <v>0.16372819598801241</v>
      </c>
      <c r="F34" s="865">
        <f t="shared" si="2"/>
        <v>0.70280878628241905</v>
      </c>
      <c r="G34" s="865">
        <f t="shared" si="2"/>
        <v>0.38800649738574033</v>
      </c>
      <c r="H34" s="863">
        <f t="shared" si="3"/>
        <v>0.18725885510150062</v>
      </c>
      <c r="K34" s="784" t="s">
        <v>114</v>
      </c>
      <c r="L34" s="770" t="s">
        <v>236</v>
      </c>
      <c r="M34" s="780">
        <v>811909</v>
      </c>
      <c r="N34" s="781">
        <v>768049</v>
      </c>
      <c r="O34" s="782">
        <f t="shared" si="4"/>
        <v>0.94597916761607515</v>
      </c>
      <c r="P34" s="880">
        <f t="shared" si="5"/>
        <v>5.4020832383924855E-2</v>
      </c>
      <c r="Q34" s="794">
        <f>各種係数2!J32</f>
        <v>0.43058167090385968</v>
      </c>
      <c r="R34" s="878">
        <f t="shared" si="7"/>
        <v>-0.37656083851993483</v>
      </c>
      <c r="T34" s="784" t="s">
        <v>114</v>
      </c>
      <c r="U34" s="770" t="s">
        <v>236</v>
      </c>
      <c r="V34" s="858">
        <v>36520</v>
      </c>
      <c r="W34" s="859">
        <v>33162</v>
      </c>
      <c r="X34" s="860">
        <v>202543</v>
      </c>
      <c r="Y34" s="861">
        <f t="shared" si="8"/>
        <v>0.18030739151686309</v>
      </c>
      <c r="Z34" s="861">
        <f t="shared" si="9"/>
        <v>0.16372819598801241</v>
      </c>
      <c r="AB34" s="784" t="s">
        <v>114</v>
      </c>
      <c r="AC34" s="770" t="s">
        <v>236</v>
      </c>
      <c r="AD34" s="781">
        <v>78588</v>
      </c>
      <c r="AE34" s="781">
        <v>41959</v>
      </c>
      <c r="AF34" s="781">
        <v>13876</v>
      </c>
      <c r="AG34" s="781">
        <v>8069</v>
      </c>
      <c r="AH34" s="781">
        <v>-143</v>
      </c>
      <c r="AI34" s="781">
        <v>202543</v>
      </c>
      <c r="AJ34" s="843">
        <f t="shared" si="10"/>
        <v>0.70280878628241905</v>
      </c>
      <c r="AK34" s="843">
        <f t="shared" si="11"/>
        <v>0.38800649738574033</v>
      </c>
      <c r="AM34" s="784" t="s">
        <v>114</v>
      </c>
      <c r="AN34" s="770" t="s">
        <v>236</v>
      </c>
      <c r="AO34" s="780">
        <v>581532</v>
      </c>
      <c r="AP34" s="863">
        <f t="shared" si="6"/>
        <v>0.18725885510150062</v>
      </c>
    </row>
    <row r="35" spans="1:42">
      <c r="A35" s="784" t="s">
        <v>120</v>
      </c>
      <c r="B35" s="770" t="s">
        <v>121</v>
      </c>
      <c r="C35" s="864">
        <f t="shared" si="0"/>
        <v>0.60286125186039907</v>
      </c>
      <c r="D35" s="865">
        <f t="shared" si="1"/>
        <v>4.5888731121724535E-2</v>
      </c>
      <c r="E35" s="865">
        <f t="shared" si="1"/>
        <v>4.4985155544081577E-2</v>
      </c>
      <c r="F35" s="865">
        <f t="shared" si="2"/>
        <v>0.64356525106492835</v>
      </c>
      <c r="G35" s="865">
        <f t="shared" si="2"/>
        <v>0.28170904866399898</v>
      </c>
      <c r="H35" s="863">
        <f t="shared" si="3"/>
        <v>2.2417660549129317E-2</v>
      </c>
      <c r="K35" s="784" t="s">
        <v>120</v>
      </c>
      <c r="L35" s="770" t="s">
        <v>121</v>
      </c>
      <c r="M35" s="780">
        <v>119598</v>
      </c>
      <c r="N35" s="781">
        <v>47497</v>
      </c>
      <c r="O35" s="782">
        <f t="shared" si="4"/>
        <v>0.39713874813960098</v>
      </c>
      <c r="P35" s="783">
        <f t="shared" si="5"/>
        <v>0.60286125186039907</v>
      </c>
      <c r="Q35" s="794">
        <f>各種係数2!J33</f>
        <v>0.85041941808411148</v>
      </c>
      <c r="R35" s="878">
        <f t="shared" si="7"/>
        <v>-0.24755816622371241</v>
      </c>
      <c r="T35" s="784" t="s">
        <v>120</v>
      </c>
      <c r="U35" s="770" t="s">
        <v>121</v>
      </c>
      <c r="V35" s="858">
        <v>3555</v>
      </c>
      <c r="W35" s="859">
        <v>3485</v>
      </c>
      <c r="X35" s="860">
        <v>77470</v>
      </c>
      <c r="Y35" s="861">
        <f t="shared" si="8"/>
        <v>4.5888731121724535E-2</v>
      </c>
      <c r="Z35" s="861">
        <f t="shared" si="9"/>
        <v>4.4985155544081577E-2</v>
      </c>
      <c r="AB35" s="784" t="s">
        <v>120</v>
      </c>
      <c r="AC35" s="770" t="s">
        <v>121</v>
      </c>
      <c r="AD35" s="781">
        <v>21824</v>
      </c>
      <c r="AE35" s="781">
        <v>21639</v>
      </c>
      <c r="AF35" s="781">
        <v>8656</v>
      </c>
      <c r="AG35" s="781">
        <v>298</v>
      </c>
      <c r="AH35" s="781">
        <v>-2560</v>
      </c>
      <c r="AI35" s="781">
        <v>77470</v>
      </c>
      <c r="AJ35" s="843">
        <f t="shared" si="10"/>
        <v>0.64356525106492835</v>
      </c>
      <c r="AK35" s="843">
        <f t="shared" si="11"/>
        <v>0.28170904866399898</v>
      </c>
      <c r="AM35" s="784" t="s">
        <v>120</v>
      </c>
      <c r="AN35" s="770" t="s">
        <v>121</v>
      </c>
      <c r="AO35" s="780">
        <v>69618</v>
      </c>
      <c r="AP35" s="863">
        <f t="shared" si="6"/>
        <v>2.2417660549129317E-2</v>
      </c>
    </row>
    <row r="36" spans="1:42">
      <c r="A36" s="784" t="s">
        <v>122</v>
      </c>
      <c r="B36" s="770" t="s">
        <v>123</v>
      </c>
      <c r="C36" s="864">
        <f t="shared" si="0"/>
        <v>0.5999939502601388</v>
      </c>
      <c r="D36" s="865">
        <f t="shared" si="1"/>
        <v>1.9356159763598696E-2</v>
      </c>
      <c r="E36" s="865">
        <f t="shared" si="1"/>
        <v>1.6023736489633351E-2</v>
      </c>
      <c r="F36" s="865">
        <f t="shared" si="2"/>
        <v>0.79620023447411947</v>
      </c>
      <c r="G36" s="865">
        <f t="shared" si="2"/>
        <v>6.6134549600912196E-2</v>
      </c>
      <c r="H36" s="863">
        <f t="shared" si="3"/>
        <v>0.10726975190452545</v>
      </c>
      <c r="K36" s="784" t="s">
        <v>122</v>
      </c>
      <c r="L36" s="770" t="s">
        <v>123</v>
      </c>
      <c r="M36" s="780">
        <v>363652</v>
      </c>
      <c r="N36" s="781">
        <v>145463</v>
      </c>
      <c r="O36" s="782">
        <f t="shared" si="4"/>
        <v>0.4000060497398612</v>
      </c>
      <c r="P36" s="783">
        <f t="shared" si="5"/>
        <v>0.5999939502601388</v>
      </c>
      <c r="Q36" s="794">
        <f>各種係数2!J34</f>
        <v>0.99367212085214862</v>
      </c>
      <c r="R36" s="878">
        <f t="shared" si="7"/>
        <v>-0.39367817059200982</v>
      </c>
      <c r="T36" s="784" t="s">
        <v>122</v>
      </c>
      <c r="U36" s="770" t="s">
        <v>123</v>
      </c>
      <c r="V36" s="858">
        <v>4821</v>
      </c>
      <c r="W36" s="859">
        <v>3991</v>
      </c>
      <c r="X36" s="860">
        <v>249068</v>
      </c>
      <c r="Y36" s="861">
        <f t="shared" si="8"/>
        <v>1.9356159763598696E-2</v>
      </c>
      <c r="Z36" s="861">
        <f t="shared" si="9"/>
        <v>1.6023736489633351E-2</v>
      </c>
      <c r="AB36" s="784" t="s">
        <v>122</v>
      </c>
      <c r="AC36" s="770" t="s">
        <v>123</v>
      </c>
      <c r="AD36" s="781">
        <v>16472</v>
      </c>
      <c r="AE36" s="781">
        <v>100615</v>
      </c>
      <c r="AF36" s="781">
        <v>66861</v>
      </c>
      <c r="AG36" s="781">
        <v>14566</v>
      </c>
      <c r="AH36" s="781">
        <v>-206</v>
      </c>
      <c r="AI36" s="781">
        <v>249068</v>
      </c>
      <c r="AJ36" s="843">
        <f>SUM(AD36:AH36)/AI36</f>
        <v>0.79620023447411947</v>
      </c>
      <c r="AK36" s="843">
        <f>AD36/AI36</f>
        <v>6.6134549600912196E-2</v>
      </c>
      <c r="AM36" s="784" t="s">
        <v>122</v>
      </c>
      <c r="AN36" s="770" t="s">
        <v>123</v>
      </c>
      <c r="AO36" s="780">
        <v>333126</v>
      </c>
      <c r="AP36" s="863">
        <f t="shared" si="6"/>
        <v>0.10726975190452545</v>
      </c>
    </row>
    <row r="37" spans="1:42">
      <c r="A37" s="784" t="s">
        <v>127</v>
      </c>
      <c r="B37" s="770" t="s">
        <v>237</v>
      </c>
      <c r="C37" s="864">
        <f t="shared" si="0"/>
        <v>0.38905538780476812</v>
      </c>
      <c r="D37" s="865">
        <f t="shared" si="1"/>
        <v>7.2222959391785968E-2</v>
      </c>
      <c r="E37" s="865">
        <f t="shared" si="1"/>
        <v>6.9436458440837234E-2</v>
      </c>
      <c r="F37" s="865">
        <f t="shared" si="2"/>
        <v>0.66401285623719164</v>
      </c>
      <c r="G37" s="865">
        <f t="shared" si="2"/>
        <v>0.38894049075835091</v>
      </c>
      <c r="H37" s="863">
        <f t="shared" si="3"/>
        <v>6.265468533549208E-2</v>
      </c>
      <c r="K37" s="784" t="s">
        <v>127</v>
      </c>
      <c r="L37" s="770" t="s">
        <v>237</v>
      </c>
      <c r="M37" s="780">
        <v>266268</v>
      </c>
      <c r="N37" s="781">
        <v>162675</v>
      </c>
      <c r="O37" s="782">
        <f t="shared" si="4"/>
        <v>0.61094461219523188</v>
      </c>
      <c r="P37" s="880">
        <f t="shared" si="5"/>
        <v>0.38905538780476812</v>
      </c>
      <c r="Q37" s="794">
        <f>各種係数2!J35</f>
        <v>0.57178358697686016</v>
      </c>
      <c r="R37" s="878">
        <f t="shared" si="7"/>
        <v>-0.18272819917209204</v>
      </c>
      <c r="T37" s="784" t="s">
        <v>127</v>
      </c>
      <c r="U37" s="770" t="s">
        <v>237</v>
      </c>
      <c r="V37" s="858">
        <v>14696</v>
      </c>
      <c r="W37" s="859">
        <v>14129</v>
      </c>
      <c r="X37" s="860">
        <v>203481</v>
      </c>
      <c r="Y37" s="861">
        <f t="shared" si="8"/>
        <v>7.2222959391785968E-2</v>
      </c>
      <c r="Z37" s="861">
        <f t="shared" si="9"/>
        <v>6.9436458440837234E-2</v>
      </c>
      <c r="AB37" s="784" t="s">
        <v>127</v>
      </c>
      <c r="AC37" s="770" t="s">
        <v>237</v>
      </c>
      <c r="AD37" s="781">
        <v>79142</v>
      </c>
      <c r="AE37" s="781">
        <v>11023</v>
      </c>
      <c r="AF37" s="781">
        <v>34002</v>
      </c>
      <c r="AG37" s="781">
        <v>12167</v>
      </c>
      <c r="AH37" s="781">
        <v>-1220</v>
      </c>
      <c r="AI37" s="781">
        <v>203481</v>
      </c>
      <c r="AJ37" s="843">
        <f t="shared" si="10"/>
        <v>0.66401285623719164</v>
      </c>
      <c r="AK37" s="843">
        <f t="shared" si="11"/>
        <v>0.38894049075835091</v>
      </c>
      <c r="AM37" s="784" t="s">
        <v>127</v>
      </c>
      <c r="AN37" s="770" t="s">
        <v>237</v>
      </c>
      <c r="AO37" s="780">
        <v>194574</v>
      </c>
      <c r="AP37" s="863">
        <f t="shared" si="6"/>
        <v>6.265468533549208E-2</v>
      </c>
    </row>
    <row r="38" spans="1:42">
      <c r="A38" s="784" t="s">
        <v>129</v>
      </c>
      <c r="B38" s="770" t="s">
        <v>130</v>
      </c>
      <c r="C38" s="864">
        <f t="shared" si="0"/>
        <v>5.2433744853401798E-2</v>
      </c>
      <c r="D38" s="865">
        <f t="shared" si="1"/>
        <v>7.8433678269049859E-2</v>
      </c>
      <c r="E38" s="865">
        <f t="shared" si="1"/>
        <v>8.0177955471934778E-2</v>
      </c>
      <c r="F38" s="865">
        <f t="shared" si="2"/>
        <v>0.54521401693320792</v>
      </c>
      <c r="G38" s="865">
        <f t="shared" si="2"/>
        <v>0.26695280652242082</v>
      </c>
      <c r="H38" s="863">
        <f t="shared" si="3"/>
        <v>5.9085209521951065E-2</v>
      </c>
      <c r="K38" s="784" t="s">
        <v>129</v>
      </c>
      <c r="L38" s="770" t="s">
        <v>130</v>
      </c>
      <c r="M38" s="780">
        <v>320843</v>
      </c>
      <c r="N38" s="781">
        <v>304020</v>
      </c>
      <c r="O38" s="782">
        <f t="shared" si="4"/>
        <v>0.9475662551465982</v>
      </c>
      <c r="P38" s="783">
        <f t="shared" si="5"/>
        <v>5.2433744853401798E-2</v>
      </c>
      <c r="Q38" s="794">
        <f>各種係数2!J36</f>
        <v>0.42668283982472699</v>
      </c>
      <c r="R38" s="878">
        <f t="shared" si="7"/>
        <v>-0.37424909497132519</v>
      </c>
      <c r="T38" s="784" t="s">
        <v>129</v>
      </c>
      <c r="U38" s="770" t="s">
        <v>130</v>
      </c>
      <c r="V38" s="858">
        <v>4002</v>
      </c>
      <c r="W38" s="859">
        <v>4091</v>
      </c>
      <c r="X38" s="860">
        <v>51024</v>
      </c>
      <c r="Y38" s="861">
        <f t="shared" si="8"/>
        <v>7.8433678269049859E-2</v>
      </c>
      <c r="Z38" s="861">
        <f t="shared" si="9"/>
        <v>8.0177955471934778E-2</v>
      </c>
      <c r="AB38" s="784" t="s">
        <v>129</v>
      </c>
      <c r="AC38" s="770" t="s">
        <v>130</v>
      </c>
      <c r="AD38" s="781">
        <v>13621</v>
      </c>
      <c r="AE38" s="781">
        <v>9032</v>
      </c>
      <c r="AF38" s="781">
        <v>4139</v>
      </c>
      <c r="AG38" s="781">
        <v>1030</v>
      </c>
      <c r="AH38" s="781">
        <v>-3</v>
      </c>
      <c r="AI38" s="781">
        <v>51024</v>
      </c>
      <c r="AJ38" s="843">
        <f t="shared" si="10"/>
        <v>0.54521401693320792</v>
      </c>
      <c r="AK38" s="843">
        <f t="shared" si="11"/>
        <v>0.26695280652242082</v>
      </c>
      <c r="AM38" s="784" t="s">
        <v>129</v>
      </c>
      <c r="AN38" s="770" t="s">
        <v>130</v>
      </c>
      <c r="AO38" s="780">
        <v>183489</v>
      </c>
      <c r="AP38" s="863">
        <f t="shared" si="6"/>
        <v>5.9085209521951065E-2</v>
      </c>
    </row>
    <row r="39" spans="1:42">
      <c r="A39" s="784" t="s">
        <v>132</v>
      </c>
      <c r="B39" s="770" t="s">
        <v>133</v>
      </c>
      <c r="C39" s="864">
        <f t="shared" si="0"/>
        <v>1</v>
      </c>
      <c r="D39" s="865">
        <f t="shared" si="1"/>
        <v>5.7121759540072259E-2</v>
      </c>
      <c r="E39" s="865">
        <f t="shared" si="1"/>
        <v>5.6396529444341884E-2</v>
      </c>
      <c r="F39" s="865">
        <f t="shared" si="2"/>
        <v>0.69403201561222605</v>
      </c>
      <c r="G39" s="865">
        <f t="shared" si="2"/>
        <v>0.38545320287982276</v>
      </c>
      <c r="H39" s="863">
        <f t="shared" si="3"/>
        <v>1.1167291043175684E-3</v>
      </c>
      <c r="K39" s="784" t="s">
        <v>132</v>
      </c>
      <c r="L39" s="770" t="s">
        <v>133</v>
      </c>
      <c r="M39" s="780">
        <v>75838</v>
      </c>
      <c r="N39" s="781">
        <v>0</v>
      </c>
      <c r="O39" s="782">
        <f t="shared" si="4"/>
        <v>0</v>
      </c>
      <c r="P39" s="783">
        <f t="shared" si="5"/>
        <v>1</v>
      </c>
      <c r="Q39" s="794">
        <f>各種係数2!J37</f>
        <v>1</v>
      </c>
      <c r="R39" s="878">
        <f t="shared" si="7"/>
        <v>0</v>
      </c>
      <c r="T39" s="784" t="s">
        <v>132</v>
      </c>
      <c r="U39" s="770" t="s">
        <v>133</v>
      </c>
      <c r="V39" s="858">
        <v>4332</v>
      </c>
      <c r="W39" s="859">
        <v>4277</v>
      </c>
      <c r="X39" s="860">
        <v>75838</v>
      </c>
      <c r="Y39" s="861">
        <f t="shared" si="8"/>
        <v>5.7121759540072259E-2</v>
      </c>
      <c r="Z39" s="861">
        <f t="shared" si="9"/>
        <v>5.6396529444341884E-2</v>
      </c>
      <c r="AB39" s="784" t="s">
        <v>132</v>
      </c>
      <c r="AC39" s="770" t="s">
        <v>133</v>
      </c>
      <c r="AD39" s="781">
        <v>29232</v>
      </c>
      <c r="AE39" s="781">
        <v>0</v>
      </c>
      <c r="AF39" s="781">
        <v>23164</v>
      </c>
      <c r="AG39" s="781">
        <v>238</v>
      </c>
      <c r="AH39" s="781">
        <v>0</v>
      </c>
      <c r="AI39" s="781">
        <v>75838</v>
      </c>
      <c r="AJ39" s="843">
        <f t="shared" si="10"/>
        <v>0.69403201561222605</v>
      </c>
      <c r="AK39" s="843">
        <f t="shared" si="11"/>
        <v>0.38545320287982276</v>
      </c>
      <c r="AM39" s="784" t="s">
        <v>132</v>
      </c>
      <c r="AN39" s="770" t="s">
        <v>133</v>
      </c>
      <c r="AO39" s="780">
        <v>3468</v>
      </c>
      <c r="AP39" s="863">
        <f t="shared" si="6"/>
        <v>1.1167291043175684E-3</v>
      </c>
    </row>
    <row r="40" spans="1:42">
      <c r="A40" s="784" t="s">
        <v>134</v>
      </c>
      <c r="B40" s="770" t="s">
        <v>135</v>
      </c>
      <c r="C40" s="864">
        <f t="shared" si="0"/>
        <v>0.67596830437760758</v>
      </c>
      <c r="D40" s="865">
        <f t="shared" si="1"/>
        <v>0.10948021067134825</v>
      </c>
      <c r="E40" s="865">
        <f t="shared" si="1"/>
        <v>9.7913286961932494E-2</v>
      </c>
      <c r="F40" s="865">
        <f t="shared" si="2"/>
        <v>0.76337251938931971</v>
      </c>
      <c r="G40" s="865">
        <f t="shared" si="2"/>
        <v>0.63675859463543638</v>
      </c>
      <c r="H40" s="863">
        <f t="shared" si="3"/>
        <v>8.6581926634633159E-3</v>
      </c>
      <c r="K40" s="784" t="s">
        <v>134</v>
      </c>
      <c r="L40" s="770" t="s">
        <v>135</v>
      </c>
      <c r="M40" s="780">
        <v>128472</v>
      </c>
      <c r="N40" s="781">
        <v>41629</v>
      </c>
      <c r="O40" s="782">
        <f t="shared" si="4"/>
        <v>0.32403169562239242</v>
      </c>
      <c r="P40" s="783">
        <f t="shared" si="5"/>
        <v>0.67596830437760758</v>
      </c>
      <c r="Q40" s="794">
        <f>各種係数2!J38</f>
        <v>0.86812466863195592</v>
      </c>
      <c r="R40" s="878">
        <f t="shared" si="7"/>
        <v>-0.19215636425434834</v>
      </c>
      <c r="T40" s="784" t="s">
        <v>134</v>
      </c>
      <c r="U40" s="770" t="s">
        <v>135</v>
      </c>
      <c r="V40" s="858">
        <v>9853</v>
      </c>
      <c r="W40" s="859">
        <v>8812</v>
      </c>
      <c r="X40" s="860">
        <v>89998</v>
      </c>
      <c r="Y40" s="861">
        <f t="shared" si="8"/>
        <v>0.10948021067134825</v>
      </c>
      <c r="Z40" s="861">
        <f t="shared" si="9"/>
        <v>9.7913286961932494E-2</v>
      </c>
      <c r="AB40" s="784" t="s">
        <v>134</v>
      </c>
      <c r="AC40" s="770" t="s">
        <v>135</v>
      </c>
      <c r="AD40" s="781">
        <v>57307</v>
      </c>
      <c r="AE40" s="781">
        <v>1000</v>
      </c>
      <c r="AF40" s="781">
        <v>9385</v>
      </c>
      <c r="AG40" s="781">
        <v>1111</v>
      </c>
      <c r="AH40" s="781">
        <v>-101</v>
      </c>
      <c r="AI40" s="781">
        <v>89998</v>
      </c>
      <c r="AJ40" s="843">
        <f t="shared" si="10"/>
        <v>0.76337251938931971</v>
      </c>
      <c r="AK40" s="843">
        <f t="shared" si="11"/>
        <v>0.63675859463543638</v>
      </c>
      <c r="AM40" s="784" t="s">
        <v>134</v>
      </c>
      <c r="AN40" s="770" t="s">
        <v>135</v>
      </c>
      <c r="AO40" s="780">
        <v>26888</v>
      </c>
      <c r="AP40" s="863">
        <f t="shared" si="6"/>
        <v>8.6581926634633159E-3</v>
      </c>
    </row>
    <row r="41" spans="1:42">
      <c r="A41" s="784" t="s">
        <v>136</v>
      </c>
      <c r="B41" s="770" t="s">
        <v>238</v>
      </c>
      <c r="C41" s="864">
        <f t="shared" si="0"/>
        <v>0.99949858177295581</v>
      </c>
      <c r="D41" s="865">
        <f t="shared" si="1"/>
        <v>0.12175260968526803</v>
      </c>
      <c r="E41" s="865">
        <f t="shared" si="1"/>
        <v>0.112363629228475</v>
      </c>
      <c r="F41" s="865">
        <f t="shared" si="2"/>
        <v>0.57267384820657719</v>
      </c>
      <c r="G41" s="865">
        <f t="shared" si="2"/>
        <v>0.4536829919158622</v>
      </c>
      <c r="H41" s="863">
        <f t="shared" si="3"/>
        <v>1.3578498521010157E-2</v>
      </c>
      <c r="K41" s="784" t="s">
        <v>136</v>
      </c>
      <c r="L41" s="770" t="s">
        <v>238</v>
      </c>
      <c r="M41" s="780">
        <v>203423</v>
      </c>
      <c r="N41" s="781">
        <v>102</v>
      </c>
      <c r="O41" s="782">
        <f t="shared" si="4"/>
        <v>5.0141822704413957E-4</v>
      </c>
      <c r="P41" s="783">
        <f t="shared" si="5"/>
        <v>0.99949858177295581</v>
      </c>
      <c r="Q41" s="794">
        <f>各種係数2!J39</f>
        <v>0.9999434031873089</v>
      </c>
      <c r="R41" s="878">
        <f t="shared" si="7"/>
        <v>-4.4482141435309153E-4</v>
      </c>
      <c r="T41" s="784" t="s">
        <v>136</v>
      </c>
      <c r="U41" s="770" t="s">
        <v>238</v>
      </c>
      <c r="V41" s="858">
        <v>24820</v>
      </c>
      <c r="W41" s="859">
        <v>22906</v>
      </c>
      <c r="X41" s="860">
        <v>203856</v>
      </c>
      <c r="Y41" s="861">
        <f t="shared" si="8"/>
        <v>0.12175260968526803</v>
      </c>
      <c r="Z41" s="861">
        <f t="shared" si="9"/>
        <v>0.112363629228475</v>
      </c>
      <c r="AB41" s="784" t="s">
        <v>136</v>
      </c>
      <c r="AC41" s="770" t="s">
        <v>238</v>
      </c>
      <c r="AD41" s="781">
        <v>92486</v>
      </c>
      <c r="AE41" s="781">
        <v>8438</v>
      </c>
      <c r="AF41" s="781">
        <v>16041</v>
      </c>
      <c r="AG41" s="781">
        <v>3010</v>
      </c>
      <c r="AH41" s="781">
        <v>-3232</v>
      </c>
      <c r="AI41" s="781">
        <v>203856</v>
      </c>
      <c r="AJ41" s="843">
        <f t="shared" si="10"/>
        <v>0.57267384820657719</v>
      </c>
      <c r="AK41" s="843">
        <f t="shared" si="11"/>
        <v>0.4536829919158622</v>
      </c>
      <c r="AM41" s="784" t="s">
        <v>136</v>
      </c>
      <c r="AN41" s="770" t="s">
        <v>238</v>
      </c>
      <c r="AO41" s="780">
        <v>42168</v>
      </c>
      <c r="AP41" s="863">
        <f t="shared" si="6"/>
        <v>1.3578498521010157E-2</v>
      </c>
    </row>
    <row r="42" spans="1:42">
      <c r="A42" s="784" t="s">
        <v>138</v>
      </c>
      <c r="B42" s="770" t="s">
        <v>239</v>
      </c>
      <c r="C42" s="864">
        <f t="shared" si="0"/>
        <v>5.8288309451100195E-2</v>
      </c>
      <c r="D42" s="865">
        <f t="shared" ref="D42:E48" si="12">Y42</f>
        <v>0.12946924272707083</v>
      </c>
      <c r="E42" s="865">
        <f t="shared" si="12"/>
        <v>0.1070397512769265</v>
      </c>
      <c r="F42" s="865">
        <f t="shared" ref="F42:G47" si="13">AJ42</f>
        <v>0.53619809016211417</v>
      </c>
      <c r="G42" s="865">
        <f t="shared" si="13"/>
        <v>0.49200532978014655</v>
      </c>
      <c r="H42" s="863">
        <f t="shared" si="3"/>
        <v>1.9569486117846476E-2</v>
      </c>
      <c r="K42" s="784" t="s">
        <v>138</v>
      </c>
      <c r="L42" s="770" t="s">
        <v>239</v>
      </c>
      <c r="M42" s="780">
        <v>63855</v>
      </c>
      <c r="N42" s="781">
        <v>60133</v>
      </c>
      <c r="O42" s="782">
        <f t="shared" si="4"/>
        <v>0.9417116905488998</v>
      </c>
      <c r="P42" s="783">
        <f t="shared" si="5"/>
        <v>5.8288309451100195E-2</v>
      </c>
      <c r="Q42" s="794">
        <f>各種係数2!J40</f>
        <v>0.93692850875802069</v>
      </c>
      <c r="R42" s="878">
        <f t="shared" si="7"/>
        <v>-0.8786401993069205</v>
      </c>
      <c r="T42" s="784" t="s">
        <v>138</v>
      </c>
      <c r="U42" s="770" t="s">
        <v>239</v>
      </c>
      <c r="V42" s="858">
        <v>1166</v>
      </c>
      <c r="W42" s="859">
        <v>964</v>
      </c>
      <c r="X42" s="860">
        <v>9006</v>
      </c>
      <c r="Y42" s="861">
        <f t="shared" si="8"/>
        <v>0.12946924272707083</v>
      </c>
      <c r="Z42" s="861">
        <f t="shared" si="9"/>
        <v>0.1070397512769265</v>
      </c>
      <c r="AB42" s="784" t="s">
        <v>138</v>
      </c>
      <c r="AC42" s="770" t="s">
        <v>239</v>
      </c>
      <c r="AD42" s="781">
        <v>4431</v>
      </c>
      <c r="AE42" s="781">
        <v>-50</v>
      </c>
      <c r="AF42" s="781">
        <v>492</v>
      </c>
      <c r="AG42" s="781">
        <v>180</v>
      </c>
      <c r="AH42" s="781">
        <v>-224</v>
      </c>
      <c r="AI42" s="781">
        <v>9006</v>
      </c>
      <c r="AJ42" s="843">
        <f t="shared" si="10"/>
        <v>0.53619809016211417</v>
      </c>
      <c r="AK42" s="843">
        <f t="shared" si="11"/>
        <v>0.49200532978014655</v>
      </c>
      <c r="AM42" s="784" t="s">
        <v>138</v>
      </c>
      <c r="AN42" s="770" t="s">
        <v>239</v>
      </c>
      <c r="AO42" s="780">
        <v>60773</v>
      </c>
      <c r="AP42" s="863">
        <f t="shared" si="6"/>
        <v>1.9569486117846476E-2</v>
      </c>
    </row>
    <row r="43" spans="1:42">
      <c r="A43" s="784" t="s">
        <v>140</v>
      </c>
      <c r="B43" s="770" t="s">
        <v>141</v>
      </c>
      <c r="C43" s="864">
        <f t="shared" si="0"/>
        <v>0.26551903170328062</v>
      </c>
      <c r="D43" s="865">
        <f t="shared" si="12"/>
        <v>0.12673994862297627</v>
      </c>
      <c r="E43" s="865">
        <f t="shared" si="12"/>
        <v>0.1093927355278093</v>
      </c>
      <c r="F43" s="865">
        <f t="shared" si="13"/>
        <v>0.608750522731346</v>
      </c>
      <c r="G43" s="865">
        <f t="shared" si="13"/>
        <v>0.34091791624350321</v>
      </c>
      <c r="H43" s="863">
        <f t="shared" si="3"/>
        <v>1.8352934054377108E-2</v>
      </c>
      <c r="K43" s="784" t="s">
        <v>140</v>
      </c>
      <c r="L43" s="770" t="s">
        <v>141</v>
      </c>
      <c r="M43" s="780">
        <v>246536</v>
      </c>
      <c r="N43" s="781">
        <v>181076</v>
      </c>
      <c r="O43" s="782">
        <f t="shared" si="4"/>
        <v>0.73448096829671938</v>
      </c>
      <c r="P43" s="783">
        <f t="shared" si="5"/>
        <v>0.26551903170328062</v>
      </c>
      <c r="Q43" s="794">
        <f>各種係数2!J41</f>
        <v>0.64668770435795053</v>
      </c>
      <c r="R43" s="878">
        <f t="shared" si="7"/>
        <v>-0.38116867265466992</v>
      </c>
      <c r="T43" s="784" t="s">
        <v>140</v>
      </c>
      <c r="U43" s="770" t="s">
        <v>141</v>
      </c>
      <c r="V43" s="858">
        <v>16972</v>
      </c>
      <c r="W43" s="859">
        <v>14649</v>
      </c>
      <c r="X43" s="860">
        <v>133912</v>
      </c>
      <c r="Y43" s="861">
        <f t="shared" si="8"/>
        <v>0.12673994862297627</v>
      </c>
      <c r="Z43" s="861">
        <f t="shared" si="9"/>
        <v>0.1093927355278093</v>
      </c>
      <c r="AB43" s="784" t="s">
        <v>140</v>
      </c>
      <c r="AC43" s="770" t="s">
        <v>141</v>
      </c>
      <c r="AD43" s="781">
        <v>45653</v>
      </c>
      <c r="AE43" s="781">
        <v>15062</v>
      </c>
      <c r="AF43" s="781">
        <v>15919</v>
      </c>
      <c r="AG43" s="781">
        <v>4916</v>
      </c>
      <c r="AH43" s="781">
        <v>-31</v>
      </c>
      <c r="AI43" s="781">
        <v>133912</v>
      </c>
      <c r="AJ43" s="843">
        <f t="shared" si="10"/>
        <v>0.608750522731346</v>
      </c>
      <c r="AK43" s="843">
        <f t="shared" si="11"/>
        <v>0.34091791624350321</v>
      </c>
      <c r="AM43" s="784" t="s">
        <v>140</v>
      </c>
      <c r="AN43" s="770" t="s">
        <v>141</v>
      </c>
      <c r="AO43" s="780">
        <v>56995</v>
      </c>
      <c r="AP43" s="863">
        <f t="shared" si="6"/>
        <v>1.8352934054377108E-2</v>
      </c>
    </row>
    <row r="44" spans="1:42">
      <c r="A44" s="784" t="s">
        <v>142</v>
      </c>
      <c r="B44" s="770" t="s">
        <v>240</v>
      </c>
      <c r="C44" s="864">
        <f t="shared" si="0"/>
        <v>0.13966269168314993</v>
      </c>
      <c r="D44" s="865">
        <f t="shared" si="12"/>
        <v>0.18706064839770739</v>
      </c>
      <c r="E44" s="865">
        <f t="shared" si="12"/>
        <v>0.16240745426342945</v>
      </c>
      <c r="F44" s="865">
        <f t="shared" si="13"/>
        <v>0.37014994334495771</v>
      </c>
      <c r="G44" s="865">
        <f t="shared" si="13"/>
        <v>0.25757692434626683</v>
      </c>
      <c r="H44" s="863">
        <f t="shared" si="3"/>
        <v>9.8921010414432728E-2</v>
      </c>
      <c r="K44" s="784" t="s">
        <v>142</v>
      </c>
      <c r="L44" s="770" t="s">
        <v>240</v>
      </c>
      <c r="M44" s="780">
        <v>333167</v>
      </c>
      <c r="N44" s="781">
        <v>286636</v>
      </c>
      <c r="O44" s="782">
        <f t="shared" si="4"/>
        <v>0.86033730831685007</v>
      </c>
      <c r="P44" s="880">
        <f>1-O44</f>
        <v>0.13966269168314993</v>
      </c>
      <c r="Q44" s="794">
        <f>各種係数2!J42</f>
        <v>0.75263033862133366</v>
      </c>
      <c r="R44" s="878">
        <f t="shared" si="7"/>
        <v>-0.61296764693818373</v>
      </c>
      <c r="T44" s="784" t="s">
        <v>142</v>
      </c>
      <c r="U44" s="770" t="s">
        <v>240</v>
      </c>
      <c r="V44" s="858">
        <v>17004</v>
      </c>
      <c r="W44" s="859">
        <v>14763</v>
      </c>
      <c r="X44" s="860">
        <v>90901</v>
      </c>
      <c r="Y44" s="861">
        <f t="shared" si="8"/>
        <v>0.18706064839770739</v>
      </c>
      <c r="Z44" s="861">
        <f t="shared" si="9"/>
        <v>0.16240745426342945</v>
      </c>
      <c r="AB44" s="784" t="s">
        <v>142</v>
      </c>
      <c r="AC44" s="770" t="s">
        <v>240</v>
      </c>
      <c r="AD44" s="781">
        <v>23414</v>
      </c>
      <c r="AE44" s="781">
        <v>3533</v>
      </c>
      <c r="AF44" s="781">
        <v>4644</v>
      </c>
      <c r="AG44" s="781">
        <v>2057</v>
      </c>
      <c r="AH44" s="781">
        <v>-1</v>
      </c>
      <c r="AI44" s="781">
        <v>90901</v>
      </c>
      <c r="AJ44" s="843">
        <f t="shared" si="10"/>
        <v>0.37014994334495771</v>
      </c>
      <c r="AK44" s="843">
        <f t="shared" si="11"/>
        <v>0.25757692434626683</v>
      </c>
      <c r="AM44" s="784" t="s">
        <v>142</v>
      </c>
      <c r="AN44" s="770" t="s">
        <v>240</v>
      </c>
      <c r="AO44" s="780">
        <v>307199</v>
      </c>
      <c r="AP44" s="863">
        <f t="shared" si="6"/>
        <v>9.8921010414432728E-2</v>
      </c>
    </row>
    <row r="45" spans="1:42">
      <c r="A45" s="784" t="s">
        <v>144</v>
      </c>
      <c r="B45" s="770" t="s">
        <v>241</v>
      </c>
      <c r="C45" s="864">
        <f t="shared" si="0"/>
        <v>0.15525109592144004</v>
      </c>
      <c r="D45" s="865">
        <f t="shared" si="12"/>
        <v>0.10577277037202298</v>
      </c>
      <c r="E45" s="865">
        <f t="shared" si="12"/>
        <v>8.2358190640861181E-2</v>
      </c>
      <c r="F45" s="865">
        <f t="shared" si="13"/>
        <v>0.69316749400412736</v>
      </c>
      <c r="G45" s="865">
        <f t="shared" si="13"/>
        <v>0.259981036309889</v>
      </c>
      <c r="H45" s="863">
        <f t="shared" si="3"/>
        <v>9.3509962009313802E-2</v>
      </c>
      <c r="K45" s="784" t="s">
        <v>144</v>
      </c>
      <c r="L45" s="770" t="s">
        <v>241</v>
      </c>
      <c r="M45" s="780">
        <v>300204</v>
      </c>
      <c r="N45" s="781">
        <v>253597</v>
      </c>
      <c r="O45" s="782">
        <f t="shared" si="4"/>
        <v>0.84474890407855996</v>
      </c>
      <c r="P45" s="880">
        <f>1-O45</f>
        <v>0.15525109592144004</v>
      </c>
      <c r="Q45" s="794">
        <f>各種係数2!J43</f>
        <v>0.60759401946812885</v>
      </c>
      <c r="R45" s="878">
        <f t="shared" si="7"/>
        <v>-0.45234292354668881</v>
      </c>
      <c r="T45" s="784" t="s">
        <v>144</v>
      </c>
      <c r="U45" s="770" t="s">
        <v>241</v>
      </c>
      <c r="V45" s="858">
        <v>9482</v>
      </c>
      <c r="W45" s="859">
        <v>7383</v>
      </c>
      <c r="X45" s="860">
        <v>89645</v>
      </c>
      <c r="Y45" s="861">
        <f t="shared" si="8"/>
        <v>0.10577277037202298</v>
      </c>
      <c r="Z45" s="861">
        <f t="shared" si="9"/>
        <v>8.2358190640861181E-2</v>
      </c>
      <c r="AB45" s="784" t="s">
        <v>144</v>
      </c>
      <c r="AC45" s="770" t="s">
        <v>241</v>
      </c>
      <c r="AD45" s="781">
        <v>23306</v>
      </c>
      <c r="AE45" s="781">
        <v>18965</v>
      </c>
      <c r="AF45" s="781">
        <v>11472</v>
      </c>
      <c r="AG45" s="781">
        <v>8399</v>
      </c>
      <c r="AH45" s="781">
        <v>-3</v>
      </c>
      <c r="AI45" s="781">
        <v>89645</v>
      </c>
      <c r="AJ45" s="843">
        <f t="shared" si="10"/>
        <v>0.69316749400412736</v>
      </c>
      <c r="AK45" s="843">
        <f t="shared" si="11"/>
        <v>0.259981036309889</v>
      </c>
      <c r="AM45" s="784" t="s">
        <v>144</v>
      </c>
      <c r="AN45" s="770" t="s">
        <v>241</v>
      </c>
      <c r="AO45" s="780">
        <v>290395</v>
      </c>
      <c r="AP45" s="863">
        <f t="shared" si="6"/>
        <v>9.3509962009313802E-2</v>
      </c>
    </row>
    <row r="46" spans="1:42">
      <c r="A46" s="784" t="s">
        <v>146</v>
      </c>
      <c r="B46" s="770" t="s">
        <v>242</v>
      </c>
      <c r="C46" s="864">
        <f t="shared" si="0"/>
        <v>1</v>
      </c>
      <c r="D46" s="865">
        <f t="shared" si="12"/>
        <v>0</v>
      </c>
      <c r="E46" s="865">
        <f t="shared" si="12"/>
        <v>0</v>
      </c>
      <c r="F46" s="865">
        <f t="shared" si="13"/>
        <v>0</v>
      </c>
      <c r="G46" s="865">
        <f t="shared" si="13"/>
        <v>0</v>
      </c>
      <c r="H46" s="863">
        <f t="shared" si="3"/>
        <v>0</v>
      </c>
      <c r="K46" s="784" t="s">
        <v>146</v>
      </c>
      <c r="L46" s="770" t="s">
        <v>242</v>
      </c>
      <c r="M46" s="780">
        <v>3024</v>
      </c>
      <c r="N46" s="781">
        <v>0</v>
      </c>
      <c r="O46" s="782">
        <f t="shared" si="4"/>
        <v>0</v>
      </c>
      <c r="P46" s="783">
        <f>1-O46</f>
        <v>1</v>
      </c>
      <c r="Q46" s="794">
        <f>各種係数2!J44</f>
        <v>1</v>
      </c>
      <c r="R46" s="878">
        <f t="shared" si="7"/>
        <v>0</v>
      </c>
      <c r="T46" s="784" t="s">
        <v>146</v>
      </c>
      <c r="U46" s="770" t="s">
        <v>242</v>
      </c>
      <c r="V46" s="858">
        <v>0</v>
      </c>
      <c r="W46" s="859">
        <v>0</v>
      </c>
      <c r="X46" s="860">
        <v>3024</v>
      </c>
      <c r="Y46" s="861">
        <f t="shared" si="8"/>
        <v>0</v>
      </c>
      <c r="Z46" s="861">
        <f t="shared" si="9"/>
        <v>0</v>
      </c>
      <c r="AB46" s="784" t="s">
        <v>146</v>
      </c>
      <c r="AC46" s="770" t="s">
        <v>242</v>
      </c>
      <c r="AD46" s="781">
        <v>0</v>
      </c>
      <c r="AE46" s="781">
        <v>0</v>
      </c>
      <c r="AF46" s="781">
        <v>0</v>
      </c>
      <c r="AG46" s="781">
        <v>0</v>
      </c>
      <c r="AH46" s="781">
        <v>0</v>
      </c>
      <c r="AI46" s="781">
        <v>3024</v>
      </c>
      <c r="AJ46" s="843">
        <v>0</v>
      </c>
      <c r="AK46" s="843">
        <v>0</v>
      </c>
      <c r="AM46" s="784" t="s">
        <v>146</v>
      </c>
      <c r="AN46" s="770" t="s">
        <v>242</v>
      </c>
      <c r="AO46" s="780">
        <v>0</v>
      </c>
      <c r="AP46" s="863">
        <f t="shared" si="6"/>
        <v>0</v>
      </c>
    </row>
    <row r="47" spans="1:42">
      <c r="A47" s="784" t="s">
        <v>148</v>
      </c>
      <c r="B47" s="770" t="s">
        <v>243</v>
      </c>
      <c r="C47" s="864">
        <f t="shared" si="0"/>
        <v>0.18608371101039722</v>
      </c>
      <c r="D47" s="865">
        <f t="shared" si="12"/>
        <v>6.426400347372992E-3</v>
      </c>
      <c r="E47" s="865">
        <f t="shared" si="12"/>
        <v>6.1658706035605734E-3</v>
      </c>
      <c r="F47" s="865">
        <f t="shared" si="13"/>
        <v>0.4</v>
      </c>
      <c r="G47" s="865">
        <f t="shared" si="13"/>
        <v>3.6039947894051239E-2</v>
      </c>
      <c r="H47" s="863">
        <f t="shared" si="3"/>
        <v>0</v>
      </c>
      <c r="K47" s="784" t="s">
        <v>148</v>
      </c>
      <c r="L47" s="770" t="s">
        <v>243</v>
      </c>
      <c r="M47" s="780">
        <v>18755</v>
      </c>
      <c r="N47" s="781">
        <v>15265</v>
      </c>
      <c r="O47" s="782">
        <f t="shared" si="4"/>
        <v>0.81391628898960278</v>
      </c>
      <c r="P47" s="783">
        <f>1-O47</f>
        <v>0.18608371101039722</v>
      </c>
      <c r="Q47" s="794">
        <f>各種係数2!J45</f>
        <v>0.99300149364803736</v>
      </c>
      <c r="R47" s="878">
        <f t="shared" si="7"/>
        <v>-0.80691778263764014</v>
      </c>
      <c r="T47" s="784" t="s">
        <v>148</v>
      </c>
      <c r="U47" s="770" t="s">
        <v>243</v>
      </c>
      <c r="V47" s="858">
        <v>74</v>
      </c>
      <c r="W47" s="859">
        <v>71</v>
      </c>
      <c r="X47" s="860">
        <v>11515</v>
      </c>
      <c r="Y47" s="861">
        <f t="shared" si="8"/>
        <v>6.426400347372992E-3</v>
      </c>
      <c r="Z47" s="861">
        <f t="shared" si="9"/>
        <v>6.1658706035605734E-3</v>
      </c>
      <c r="AB47" s="784" t="s">
        <v>148</v>
      </c>
      <c r="AC47" s="770" t="s">
        <v>243</v>
      </c>
      <c r="AD47" s="781">
        <v>415</v>
      </c>
      <c r="AE47" s="781">
        <v>3443</v>
      </c>
      <c r="AF47" s="781">
        <v>639</v>
      </c>
      <c r="AG47" s="781">
        <v>109</v>
      </c>
      <c r="AH47" s="781">
        <v>0</v>
      </c>
      <c r="AI47" s="781">
        <v>11515</v>
      </c>
      <c r="AJ47" s="843">
        <f t="shared" si="10"/>
        <v>0.4</v>
      </c>
      <c r="AK47" s="843">
        <f t="shared" si="11"/>
        <v>3.6039947894051239E-2</v>
      </c>
      <c r="AM47" s="784" t="s">
        <v>148</v>
      </c>
      <c r="AN47" s="770" t="s">
        <v>243</v>
      </c>
      <c r="AO47" s="780">
        <v>0</v>
      </c>
      <c r="AP47" s="863">
        <f t="shared" si="6"/>
        <v>0</v>
      </c>
    </row>
    <row r="48" spans="1:42">
      <c r="A48" s="785" t="s">
        <v>2108</v>
      </c>
      <c r="B48" s="786" t="s">
        <v>210</v>
      </c>
      <c r="C48" s="866">
        <f>P44</f>
        <v>0.13966269168314993</v>
      </c>
      <c r="D48" s="867">
        <f t="shared" si="12"/>
        <v>6.4324164178764326E-2</v>
      </c>
      <c r="E48" s="867">
        <f t="shared" si="12"/>
        <v>5.8323723573159521E-2</v>
      </c>
      <c r="F48" s="867">
        <f>AJ44</f>
        <v>0.37014994334495771</v>
      </c>
      <c r="G48" s="867">
        <f>AK44</f>
        <v>0.25757692434626683</v>
      </c>
      <c r="H48" s="868">
        <f t="shared" si="3"/>
        <v>1</v>
      </c>
      <c r="K48" s="785" t="s">
        <v>2108</v>
      </c>
      <c r="L48" s="786" t="s">
        <v>210</v>
      </c>
      <c r="M48" s="787">
        <v>5923298</v>
      </c>
      <c r="N48" s="788">
        <v>4480830</v>
      </c>
      <c r="O48" s="789">
        <f t="shared" si="4"/>
        <v>0.7564755310301795</v>
      </c>
      <c r="P48" s="790">
        <f>1-O48</f>
        <v>0.2435244689698205</v>
      </c>
      <c r="Q48" s="795">
        <f>各種係数2!J46</f>
        <v>0.58532523599566522</v>
      </c>
      <c r="R48" s="879">
        <f t="shared" si="7"/>
        <v>-0.34180076702584472</v>
      </c>
      <c r="T48" s="785" t="s">
        <v>2108</v>
      </c>
      <c r="U48" s="786" t="s">
        <v>210</v>
      </c>
      <c r="V48" s="869">
        <v>211686</v>
      </c>
      <c r="W48" s="870">
        <v>191939</v>
      </c>
      <c r="X48" s="871">
        <v>3290925</v>
      </c>
      <c r="Y48" s="872">
        <f t="shared" si="8"/>
        <v>6.4324164178764326E-2</v>
      </c>
      <c r="Z48" s="872">
        <f t="shared" si="9"/>
        <v>5.8323723573159521E-2</v>
      </c>
      <c r="AB48" s="785" t="s">
        <v>2108</v>
      </c>
      <c r="AC48" s="834" t="s">
        <v>210</v>
      </c>
      <c r="AD48" s="788">
        <v>764617</v>
      </c>
      <c r="AE48" s="788">
        <v>305014</v>
      </c>
      <c r="AF48" s="788">
        <v>325445</v>
      </c>
      <c r="AG48" s="788">
        <v>87067</v>
      </c>
      <c r="AH48" s="788">
        <v>-10954</v>
      </c>
      <c r="AI48" s="788">
        <v>3290925</v>
      </c>
      <c r="AJ48" s="873">
        <f t="shared" si="10"/>
        <v>0.44704422009009626</v>
      </c>
      <c r="AK48" s="873">
        <f t="shared" si="11"/>
        <v>0.23234105912471417</v>
      </c>
      <c r="AM48" s="785" t="s">
        <v>2108</v>
      </c>
      <c r="AN48" s="786" t="s">
        <v>210</v>
      </c>
      <c r="AO48" s="787">
        <v>3105498</v>
      </c>
      <c r="AP48" s="868">
        <f>AO48/AO$48</f>
        <v>1</v>
      </c>
    </row>
    <row r="49" spans="1:1">
      <c r="A49" s="874" t="s">
        <v>2109</v>
      </c>
    </row>
  </sheetData>
  <mergeCells count="2">
    <mergeCell ref="V5:W5"/>
    <mergeCell ref="Y5:Z5"/>
  </mergeCells>
  <phoneticPr fontId="1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C8787-C9C9-40D1-AEED-86E577D6C44D}">
  <dimension ref="A1:K53"/>
  <sheetViews>
    <sheetView workbookViewId="0">
      <pane xSplit="1" ySplit="3" topLeftCell="B21" activePane="bottomRight" state="frozen"/>
      <selection pane="topRight" activeCell="B1" sqref="B1"/>
      <selection pane="bottomLeft" activeCell="A4" sqref="A4"/>
      <selection pane="bottomRight" activeCell="B31" sqref="B31"/>
    </sheetView>
  </sheetViews>
  <sheetFormatPr defaultColWidth="9" defaultRowHeight="14"/>
  <cols>
    <col min="1" max="1" width="13.5" style="146" customWidth="1"/>
    <col min="2" max="3" width="12.75" style="146" customWidth="1"/>
    <col min="4" max="4" width="9" style="146"/>
    <col min="5" max="5" width="3.58203125" style="818" customWidth="1"/>
    <col min="6" max="6" width="17.5" style="819" customWidth="1"/>
    <col min="7" max="10" width="10.58203125" style="819" customWidth="1"/>
    <col min="11" max="11" width="8.58203125" customWidth="1"/>
    <col min="12" max="16384" width="9" style="146"/>
  </cols>
  <sheetData>
    <row r="1" spans="1:10">
      <c r="E1" s="601" t="s">
        <v>2453</v>
      </c>
      <c r="F1" s="602"/>
      <c r="G1" s="602"/>
      <c r="H1" s="602"/>
      <c r="I1" s="602"/>
      <c r="J1" s="602"/>
    </row>
    <row r="2" spans="1:10">
      <c r="E2" s="818" t="s">
        <v>2454</v>
      </c>
    </row>
    <row r="3" spans="1:10">
      <c r="A3" s="148" t="s">
        <v>2423</v>
      </c>
      <c r="B3" s="152"/>
      <c r="C3" s="152"/>
      <c r="E3" s="763" t="s">
        <v>2067</v>
      </c>
      <c r="F3" s="820"/>
      <c r="G3" s="821" t="s">
        <v>2064</v>
      </c>
      <c r="H3" s="821" t="s">
        <v>2064</v>
      </c>
      <c r="I3" s="767"/>
      <c r="J3" s="767"/>
    </row>
    <row r="4" spans="1:10">
      <c r="A4" s="809"/>
      <c r="B4" s="156" t="s">
        <v>2424</v>
      </c>
      <c r="C4" s="186"/>
      <c r="E4" s="769"/>
      <c r="F4" s="822" t="s">
        <v>2455</v>
      </c>
      <c r="G4" s="823" t="s">
        <v>2456</v>
      </c>
      <c r="H4" s="823" t="s">
        <v>2076</v>
      </c>
      <c r="I4" s="823" t="s">
        <v>2077</v>
      </c>
      <c r="J4" s="823" t="s">
        <v>2457</v>
      </c>
    </row>
    <row r="5" spans="1:10">
      <c r="A5" s="796"/>
      <c r="B5" s="797" t="s">
        <v>2425</v>
      </c>
      <c r="C5" s="798" t="s">
        <v>2426</v>
      </c>
      <c r="E5" s="824"/>
      <c r="F5" s="775"/>
      <c r="G5" s="776" t="s">
        <v>2091</v>
      </c>
      <c r="H5" s="776" t="s">
        <v>2092</v>
      </c>
      <c r="I5" s="776" t="s">
        <v>2093</v>
      </c>
      <c r="J5" s="776" t="s">
        <v>2094</v>
      </c>
    </row>
    <row r="6" spans="1:10">
      <c r="A6" s="156" t="s">
        <v>2427</v>
      </c>
      <c r="B6" s="799">
        <v>0.75600000000000001</v>
      </c>
      <c r="C6" s="810">
        <v>0.73199999999999998</v>
      </c>
      <c r="E6" s="779" t="s">
        <v>22</v>
      </c>
      <c r="F6" s="602" t="s">
        <v>231</v>
      </c>
      <c r="G6" s="825">
        <v>551726</v>
      </c>
      <c r="H6" s="825">
        <v>457997</v>
      </c>
      <c r="I6" s="827">
        <v>0.83011676085593211</v>
      </c>
      <c r="J6" s="827">
        <v>0.16988323914406789</v>
      </c>
    </row>
    <row r="7" spans="1:10">
      <c r="A7" s="159" t="s">
        <v>2428</v>
      </c>
      <c r="B7" s="800">
        <v>0.74099999999999999</v>
      </c>
      <c r="C7" s="801">
        <v>0.71099999999999997</v>
      </c>
      <c r="E7" s="784" t="s">
        <v>29</v>
      </c>
      <c r="F7" s="602" t="s">
        <v>232</v>
      </c>
      <c r="G7" s="780">
        <v>23550</v>
      </c>
      <c r="H7" s="780">
        <v>13900</v>
      </c>
      <c r="I7" s="829">
        <v>0.59023354564755837</v>
      </c>
      <c r="J7" s="829">
        <v>0.40976645435244163</v>
      </c>
    </row>
    <row r="8" spans="1:10">
      <c r="A8" s="159" t="s">
        <v>2429</v>
      </c>
      <c r="B8" s="800">
        <v>0.90500000000000003</v>
      </c>
      <c r="C8" s="801">
        <v>0.73599999999999999</v>
      </c>
      <c r="E8" s="784" t="s">
        <v>34</v>
      </c>
      <c r="F8" s="602" t="s">
        <v>233</v>
      </c>
      <c r="G8" s="780">
        <v>56026</v>
      </c>
      <c r="H8" s="780">
        <v>17924</v>
      </c>
      <c r="I8" s="829">
        <v>0.31992289294256238</v>
      </c>
      <c r="J8" s="829">
        <v>0.68007710705743762</v>
      </c>
    </row>
    <row r="9" spans="1:10">
      <c r="A9" s="159" t="s">
        <v>2430</v>
      </c>
      <c r="B9" s="800">
        <v>0.871</v>
      </c>
      <c r="C9" s="801">
        <v>0.74299999999999999</v>
      </c>
      <c r="E9" s="784" t="s">
        <v>39</v>
      </c>
      <c r="F9" s="602" t="s">
        <v>40</v>
      </c>
      <c r="G9" s="780">
        <v>608071</v>
      </c>
      <c r="H9" s="780">
        <v>595212</v>
      </c>
      <c r="I9" s="829">
        <v>0.97885279843965589</v>
      </c>
      <c r="J9" s="829">
        <v>2.1147201560344109E-2</v>
      </c>
    </row>
    <row r="10" spans="1:10">
      <c r="A10" s="159" t="s">
        <v>2431</v>
      </c>
      <c r="B10" s="800">
        <v>0.82499999999999996</v>
      </c>
      <c r="C10" s="801">
        <v>0.73499999999999999</v>
      </c>
      <c r="E10" s="784" t="s">
        <v>45</v>
      </c>
      <c r="F10" s="602" t="s">
        <v>46</v>
      </c>
      <c r="G10" s="780">
        <v>1866231</v>
      </c>
      <c r="H10" s="780">
        <v>1362735</v>
      </c>
      <c r="I10" s="829">
        <v>0.73020703224841943</v>
      </c>
      <c r="J10" s="829">
        <v>0.26979296775158057</v>
      </c>
    </row>
    <row r="11" spans="1:10">
      <c r="A11" s="690" t="s">
        <v>2432</v>
      </c>
      <c r="B11" s="800">
        <v>0.86899999999999999</v>
      </c>
      <c r="C11" s="801">
        <v>0.76500000000000001</v>
      </c>
      <c r="E11" s="784" t="s">
        <v>50</v>
      </c>
      <c r="F11" s="602" t="s">
        <v>51</v>
      </c>
      <c r="G11" s="780">
        <v>324854</v>
      </c>
      <c r="H11" s="780">
        <v>303140</v>
      </c>
      <c r="I11" s="829">
        <v>0.93315766467397665</v>
      </c>
      <c r="J11" s="829">
        <v>6.684233532602335E-2</v>
      </c>
    </row>
    <row r="12" spans="1:10">
      <c r="A12" s="159" t="s">
        <v>2433</v>
      </c>
      <c r="B12" s="800">
        <v>0.80400000000000005</v>
      </c>
      <c r="C12" s="801">
        <v>0.749</v>
      </c>
      <c r="E12" s="784" t="s">
        <v>56</v>
      </c>
      <c r="F12" s="602" t="s">
        <v>42</v>
      </c>
      <c r="G12" s="780">
        <v>482059</v>
      </c>
      <c r="H12" s="780">
        <v>377400</v>
      </c>
      <c r="I12" s="829">
        <v>0.78289172072298208</v>
      </c>
      <c r="J12" s="829">
        <v>0.21710827927701792</v>
      </c>
    </row>
    <row r="13" spans="1:10">
      <c r="A13" s="159" t="s">
        <v>2434</v>
      </c>
      <c r="B13" s="811">
        <v>0.78600000000000003</v>
      </c>
      <c r="C13" s="812">
        <v>0.73599999999999999</v>
      </c>
      <c r="E13" s="784" t="s">
        <v>59</v>
      </c>
      <c r="F13" s="602" t="s">
        <v>60</v>
      </c>
      <c r="G13" s="780">
        <v>1395210</v>
      </c>
      <c r="H13" s="780">
        <v>1147248</v>
      </c>
      <c r="I13" s="829">
        <v>0.8222762164835401</v>
      </c>
      <c r="J13" s="829">
        <v>0.1777237835164599</v>
      </c>
    </row>
    <row r="14" spans="1:10">
      <c r="A14" s="159" t="s">
        <v>2435</v>
      </c>
      <c r="B14" s="811">
        <v>0.69399999999999995</v>
      </c>
      <c r="C14" s="812">
        <v>0.751</v>
      </c>
      <c r="E14" s="784" t="s">
        <v>63</v>
      </c>
      <c r="F14" s="602" t="s">
        <v>64</v>
      </c>
      <c r="G14" s="780">
        <v>654377</v>
      </c>
      <c r="H14" s="780">
        <v>573442</v>
      </c>
      <c r="I14" s="829">
        <v>0.87631747448336361</v>
      </c>
      <c r="J14" s="829">
        <v>0.12368252551663639</v>
      </c>
    </row>
    <row r="15" spans="1:10">
      <c r="A15" s="690" t="s">
        <v>2436</v>
      </c>
      <c r="B15" s="811">
        <v>0.66300000000000003</v>
      </c>
      <c r="C15" s="812">
        <v>0.73499999999999999</v>
      </c>
      <c r="E15" s="784" t="s">
        <v>68</v>
      </c>
      <c r="F15" s="602" t="s">
        <v>199</v>
      </c>
      <c r="G15" s="780">
        <v>551894</v>
      </c>
      <c r="H15" s="780">
        <v>445467</v>
      </c>
      <c r="I15" s="829">
        <v>0.80716043298169571</v>
      </c>
      <c r="J15" s="829">
        <v>0.19283956701830429</v>
      </c>
    </row>
    <row r="16" spans="1:10">
      <c r="A16" s="159" t="s">
        <v>2437</v>
      </c>
      <c r="B16" s="811">
        <v>0.66</v>
      </c>
      <c r="C16" s="812">
        <v>0.72199999999999998</v>
      </c>
      <c r="E16" s="784" t="s">
        <v>70</v>
      </c>
      <c r="F16" s="602" t="s">
        <v>71</v>
      </c>
      <c r="G16" s="780">
        <v>216418</v>
      </c>
      <c r="H16" s="780">
        <v>150128</v>
      </c>
      <c r="I16" s="829">
        <v>0.69369460950567885</v>
      </c>
      <c r="J16" s="829">
        <v>0.30630539049432115</v>
      </c>
    </row>
    <row r="17" spans="1:10">
      <c r="A17" s="159" t="s">
        <v>2438</v>
      </c>
      <c r="B17" s="811">
        <v>0.69299999999999995</v>
      </c>
      <c r="C17" s="812">
        <v>0.73899999999999999</v>
      </c>
      <c r="E17" s="784" t="s">
        <v>72</v>
      </c>
      <c r="F17" s="602" t="s">
        <v>73</v>
      </c>
      <c r="G17" s="780">
        <v>2269761</v>
      </c>
      <c r="H17" s="780">
        <v>1430714</v>
      </c>
      <c r="I17" s="829">
        <v>0.63033685044372512</v>
      </c>
      <c r="J17" s="829">
        <v>0.36966314955627488</v>
      </c>
    </row>
    <row r="18" spans="1:10">
      <c r="A18" s="690" t="s">
        <v>2439</v>
      </c>
      <c r="B18" s="811">
        <v>0.75800000000000001</v>
      </c>
      <c r="C18" s="812">
        <v>0.74199999999999999</v>
      </c>
      <c r="E18" s="784" t="s">
        <v>74</v>
      </c>
      <c r="F18" s="602" t="s">
        <v>75</v>
      </c>
      <c r="G18" s="780">
        <v>486286</v>
      </c>
      <c r="H18" s="780">
        <v>428709</v>
      </c>
      <c r="I18" s="829">
        <v>0.88159848319713086</v>
      </c>
      <c r="J18" s="829">
        <v>0.11840151680286914</v>
      </c>
    </row>
    <row r="19" spans="1:10">
      <c r="A19" s="690" t="s">
        <v>2440</v>
      </c>
      <c r="B19" s="811">
        <v>0.752</v>
      </c>
      <c r="C19" s="812">
        <v>0.72199999999999998</v>
      </c>
      <c r="E19" s="784" t="s">
        <v>78</v>
      </c>
      <c r="F19" s="602" t="s">
        <v>79</v>
      </c>
      <c r="G19" s="780">
        <v>503949</v>
      </c>
      <c r="H19" s="780">
        <v>371621</v>
      </c>
      <c r="I19" s="829">
        <v>0.73741787363403832</v>
      </c>
      <c r="J19" s="829">
        <v>0.26258212636596168</v>
      </c>
    </row>
    <row r="20" spans="1:10">
      <c r="A20" s="690" t="s">
        <v>2441</v>
      </c>
      <c r="B20" s="811">
        <v>0.71899999999999997</v>
      </c>
      <c r="C20" s="812">
        <v>0.74399999999999999</v>
      </c>
      <c r="E20" s="784" t="s">
        <v>84</v>
      </c>
      <c r="F20" s="602" t="s">
        <v>85</v>
      </c>
      <c r="G20" s="780">
        <v>495068</v>
      </c>
      <c r="H20" s="780">
        <v>399734</v>
      </c>
      <c r="I20" s="829">
        <v>0.80743251432126495</v>
      </c>
      <c r="J20" s="829">
        <v>0.19256748567873505</v>
      </c>
    </row>
    <row r="21" spans="1:10">
      <c r="A21" s="690" t="s">
        <v>2442</v>
      </c>
      <c r="B21" s="811">
        <v>0.82599999999999996</v>
      </c>
      <c r="C21" s="812">
        <v>0.75</v>
      </c>
      <c r="E21" s="784" t="s">
        <v>86</v>
      </c>
      <c r="F21" s="602" t="s">
        <v>87</v>
      </c>
      <c r="G21" s="780">
        <v>491787</v>
      </c>
      <c r="H21" s="780">
        <v>392857</v>
      </c>
      <c r="I21" s="829">
        <v>0.79883567479416906</v>
      </c>
      <c r="J21" s="829">
        <v>0.20116432520583094</v>
      </c>
    </row>
    <row r="22" spans="1:10">
      <c r="A22" s="690" t="s">
        <v>2443</v>
      </c>
      <c r="B22" s="811">
        <v>0.84399999999999997</v>
      </c>
      <c r="C22" s="812">
        <v>0.76200000000000001</v>
      </c>
      <c r="E22" s="784" t="s">
        <v>88</v>
      </c>
      <c r="F22" s="602" t="s">
        <v>89</v>
      </c>
      <c r="G22" s="780">
        <v>317945</v>
      </c>
      <c r="H22" s="780">
        <v>169158</v>
      </c>
      <c r="I22" s="829">
        <v>0.53203541493025519</v>
      </c>
      <c r="J22" s="829">
        <v>0.46796458506974481</v>
      </c>
    </row>
    <row r="23" spans="1:10">
      <c r="A23" s="547" t="s">
        <v>2444</v>
      </c>
      <c r="B23" s="881">
        <v>0.94499999999999995</v>
      </c>
      <c r="C23" s="802">
        <v>0.77200000000000002</v>
      </c>
      <c r="E23" s="784" t="s">
        <v>90</v>
      </c>
      <c r="F23" s="602" t="s">
        <v>234</v>
      </c>
      <c r="G23" s="780">
        <v>523184</v>
      </c>
      <c r="H23" s="780">
        <v>461240</v>
      </c>
      <c r="I23" s="829">
        <v>0.88160188384965898</v>
      </c>
      <c r="J23" s="829">
        <v>0.11839811615034102</v>
      </c>
    </row>
    <row r="24" spans="1:10">
      <c r="A24" s="552" t="s">
        <v>2445</v>
      </c>
      <c r="B24" s="882">
        <v>0.80800000000000005</v>
      </c>
      <c r="C24" s="803">
        <v>0.74199999999999999</v>
      </c>
      <c r="E24" s="784" t="s">
        <v>92</v>
      </c>
      <c r="F24" s="602" t="s">
        <v>93</v>
      </c>
      <c r="G24" s="780">
        <v>721932</v>
      </c>
      <c r="H24" s="780">
        <v>511749</v>
      </c>
      <c r="I24" s="829">
        <v>0.70886039128338962</v>
      </c>
      <c r="J24" s="829">
        <v>0.29113960871661038</v>
      </c>
    </row>
    <row r="25" spans="1:10">
      <c r="A25" s="805" t="s">
        <v>2446</v>
      </c>
      <c r="B25" s="883">
        <v>0.82699999999999996</v>
      </c>
      <c r="C25" s="813">
        <v>0.69599999999999995</v>
      </c>
      <c r="E25" s="784" t="s">
        <v>94</v>
      </c>
      <c r="F25" s="602" t="s">
        <v>201</v>
      </c>
      <c r="G25" s="780">
        <v>245578</v>
      </c>
      <c r="H25" s="780">
        <v>190593</v>
      </c>
      <c r="I25" s="829">
        <v>0.77609965062016961</v>
      </c>
      <c r="J25" s="829">
        <v>0.22390034937983039</v>
      </c>
    </row>
    <row r="26" spans="1:10">
      <c r="A26" s="806" t="s">
        <v>2447</v>
      </c>
      <c r="B26" s="884">
        <v>0.78</v>
      </c>
      <c r="C26" s="810">
        <v>0.71399999999999997</v>
      </c>
      <c r="E26" s="784" t="s">
        <v>98</v>
      </c>
      <c r="F26" s="602" t="s">
        <v>99</v>
      </c>
      <c r="G26" s="780">
        <v>746637</v>
      </c>
      <c r="H26" s="780">
        <v>578548</v>
      </c>
      <c r="I26" s="829">
        <v>0.77487185874795916</v>
      </c>
      <c r="J26" s="829">
        <v>0.22512814125204084</v>
      </c>
    </row>
    <row r="27" spans="1:10">
      <c r="A27" s="805" t="s">
        <v>2448</v>
      </c>
      <c r="B27" s="885">
        <v>0.82799999999999996</v>
      </c>
      <c r="C27" s="814">
        <v>0.68200000000000005</v>
      </c>
      <c r="E27" s="784" t="s">
        <v>100</v>
      </c>
      <c r="F27" s="602" t="s">
        <v>101</v>
      </c>
      <c r="G27" s="780">
        <v>485704</v>
      </c>
      <c r="H27" s="780">
        <v>387141</v>
      </c>
      <c r="I27" s="829">
        <v>0.79707187916920597</v>
      </c>
      <c r="J27" s="829">
        <v>0.20292812083079403</v>
      </c>
    </row>
    <row r="28" spans="1:10">
      <c r="A28" s="163" t="s">
        <v>2449</v>
      </c>
      <c r="B28" s="815">
        <v>0.67200000000000004</v>
      </c>
      <c r="C28" s="816">
        <v>0.67900000000000005</v>
      </c>
      <c r="E28" s="784" t="s">
        <v>102</v>
      </c>
      <c r="F28" s="602" t="s">
        <v>103</v>
      </c>
      <c r="G28" s="780">
        <v>1852233</v>
      </c>
      <c r="H28" s="780">
        <v>0</v>
      </c>
      <c r="I28" s="829">
        <v>0</v>
      </c>
      <c r="J28" s="829">
        <v>1</v>
      </c>
    </row>
    <row r="29" spans="1:10">
      <c r="A29" s="805" t="s">
        <v>2450</v>
      </c>
      <c r="B29" s="815">
        <v>0.59799999999999998</v>
      </c>
      <c r="C29" s="816">
        <v>0.61099999999999999</v>
      </c>
      <c r="E29" s="784" t="s">
        <v>105</v>
      </c>
      <c r="F29" s="602" t="s">
        <v>37</v>
      </c>
      <c r="G29" s="780">
        <v>1031306</v>
      </c>
      <c r="H29" s="780">
        <v>3424</v>
      </c>
      <c r="I29" s="829">
        <v>3.3200621348077096E-3</v>
      </c>
      <c r="J29" s="829">
        <v>0.99667993786519227</v>
      </c>
    </row>
    <row r="30" spans="1:10">
      <c r="A30" s="149" t="s">
        <v>2451</v>
      </c>
      <c r="B30" s="152"/>
      <c r="C30" s="807" t="s">
        <v>264</v>
      </c>
      <c r="E30" s="784" t="s">
        <v>107</v>
      </c>
      <c r="F30" s="602" t="s">
        <v>108</v>
      </c>
      <c r="G30" s="780">
        <v>186670</v>
      </c>
      <c r="H30" s="780">
        <v>49</v>
      </c>
      <c r="I30" s="829">
        <v>2.6249531258370389E-4</v>
      </c>
      <c r="J30" s="829">
        <v>0.99973750468741629</v>
      </c>
    </row>
    <row r="31" spans="1:10">
      <c r="A31" s="808" t="s">
        <v>2452</v>
      </c>
      <c r="B31" s="817">
        <f>AVERAGE(B23:B27)</f>
        <v>0.83760000000000012</v>
      </c>
      <c r="C31" s="804">
        <f>AVERAGE(C27:C29)</f>
        <v>0.65733333333333344</v>
      </c>
      <c r="E31" s="784" t="s">
        <v>110</v>
      </c>
      <c r="F31" s="602" t="s">
        <v>235</v>
      </c>
      <c r="G31" s="780">
        <v>191587</v>
      </c>
      <c r="H31" s="780">
        <v>13946</v>
      </c>
      <c r="I31" s="829">
        <v>7.2791995281517016E-2</v>
      </c>
      <c r="J31" s="829">
        <v>0.92720800471848297</v>
      </c>
    </row>
    <row r="32" spans="1:10">
      <c r="B32" s="146" t="s">
        <v>2468</v>
      </c>
      <c r="E32" s="784" t="s">
        <v>114</v>
      </c>
      <c r="F32" s="602" t="s">
        <v>236</v>
      </c>
      <c r="G32" s="780">
        <v>3906281</v>
      </c>
      <c r="H32" s="780">
        <v>2224308</v>
      </c>
      <c r="I32" s="829">
        <v>0.56941832909614032</v>
      </c>
      <c r="J32" s="829">
        <v>0.43058167090385968</v>
      </c>
    </row>
    <row r="33" spans="5:10">
      <c r="E33" s="784" t="s">
        <v>120</v>
      </c>
      <c r="F33" s="602" t="s">
        <v>121</v>
      </c>
      <c r="G33" s="780">
        <v>1263894</v>
      </c>
      <c r="H33" s="780">
        <v>189054</v>
      </c>
      <c r="I33" s="829">
        <v>0.14958058191588852</v>
      </c>
      <c r="J33" s="829">
        <v>0.85041941808411148</v>
      </c>
    </row>
    <row r="34" spans="5:10">
      <c r="E34" s="784" t="s">
        <v>122</v>
      </c>
      <c r="F34" s="602" t="s">
        <v>123</v>
      </c>
      <c r="G34" s="780">
        <v>3229202</v>
      </c>
      <c r="H34" s="780">
        <v>20434</v>
      </c>
      <c r="I34" s="829">
        <v>6.3278791478513889E-3</v>
      </c>
      <c r="J34" s="829">
        <v>0.99367212085214862</v>
      </c>
    </row>
    <row r="35" spans="5:10">
      <c r="E35" s="784" t="s">
        <v>127</v>
      </c>
      <c r="F35" s="602" t="s">
        <v>237</v>
      </c>
      <c r="G35" s="780">
        <v>1539168</v>
      </c>
      <c r="H35" s="780">
        <v>659097</v>
      </c>
      <c r="I35" s="829">
        <v>0.42821641302313979</v>
      </c>
      <c r="J35" s="829">
        <v>0.57178358697686016</v>
      </c>
    </row>
    <row r="36" spans="5:10">
      <c r="E36" s="784" t="s">
        <v>129</v>
      </c>
      <c r="F36" s="602" t="s">
        <v>130</v>
      </c>
      <c r="G36" s="780">
        <v>1393255</v>
      </c>
      <c r="H36" s="780">
        <v>798777</v>
      </c>
      <c r="I36" s="829">
        <v>0.57331716017527301</v>
      </c>
      <c r="J36" s="829">
        <v>0.42668283982472699</v>
      </c>
    </row>
    <row r="37" spans="5:10">
      <c r="E37" s="784" t="s">
        <v>132</v>
      </c>
      <c r="F37" s="602" t="s">
        <v>133</v>
      </c>
      <c r="G37" s="780">
        <v>1218517</v>
      </c>
      <c r="H37" s="780">
        <v>0</v>
      </c>
      <c r="I37" s="829">
        <v>0</v>
      </c>
      <c r="J37" s="829">
        <v>1</v>
      </c>
    </row>
    <row r="38" spans="5:10">
      <c r="E38" s="784" t="s">
        <v>134</v>
      </c>
      <c r="F38" s="602" t="s">
        <v>135</v>
      </c>
      <c r="G38" s="780">
        <v>1912526</v>
      </c>
      <c r="H38" s="780">
        <v>252215</v>
      </c>
      <c r="I38" s="829">
        <v>0.13187533136804414</v>
      </c>
      <c r="J38" s="829">
        <v>0.86812466863195592</v>
      </c>
    </row>
    <row r="39" spans="5:10">
      <c r="E39" s="784" t="s">
        <v>136</v>
      </c>
      <c r="F39" s="602" t="s">
        <v>238</v>
      </c>
      <c r="G39" s="780">
        <v>2862352</v>
      </c>
      <c r="H39" s="780">
        <v>162</v>
      </c>
      <c r="I39" s="829">
        <v>5.6596812691101581E-5</v>
      </c>
      <c r="J39" s="829">
        <v>0.9999434031873089</v>
      </c>
    </row>
    <row r="40" spans="5:10">
      <c r="E40" s="784" t="s">
        <v>138</v>
      </c>
      <c r="F40" s="836" t="s">
        <v>239</v>
      </c>
      <c r="G40" s="780">
        <v>189198</v>
      </c>
      <c r="H40" s="780">
        <v>11933</v>
      </c>
      <c r="I40" s="829">
        <v>6.3071491241979305E-2</v>
      </c>
      <c r="J40" s="829">
        <v>0.93692850875802069</v>
      </c>
    </row>
    <row r="41" spans="5:10">
      <c r="E41" s="784" t="s">
        <v>140</v>
      </c>
      <c r="F41" s="602" t="s">
        <v>141</v>
      </c>
      <c r="G41" s="780">
        <v>2629883</v>
      </c>
      <c r="H41" s="780">
        <v>929170</v>
      </c>
      <c r="I41" s="829">
        <v>0.35331229564204947</v>
      </c>
      <c r="J41" s="829">
        <v>0.64668770435795053</v>
      </c>
    </row>
    <row r="42" spans="5:10">
      <c r="E42" s="784" t="s">
        <v>142</v>
      </c>
      <c r="F42" s="819" t="s">
        <v>240</v>
      </c>
      <c r="G42" s="842">
        <f>G49+G50</f>
        <v>1366364</v>
      </c>
      <c r="H42" s="842">
        <f>H49+H50</f>
        <v>337997</v>
      </c>
      <c r="I42" s="844">
        <f>H42/G42</f>
        <v>0.24736966137866631</v>
      </c>
      <c r="J42" s="844">
        <f>1-I42</f>
        <v>0.75263033862133366</v>
      </c>
    </row>
    <row r="43" spans="5:10">
      <c r="E43" s="784" t="s">
        <v>144</v>
      </c>
      <c r="F43" s="602" t="s">
        <v>241</v>
      </c>
      <c r="G43" s="780">
        <f>G51+G52+G53</f>
        <v>993624</v>
      </c>
      <c r="H43" s="780">
        <f>H51+H52+H53</f>
        <v>389904</v>
      </c>
      <c r="I43" s="844">
        <f>H43/G43</f>
        <v>0.3924059805318712</v>
      </c>
      <c r="J43" s="844">
        <f>1-I43</f>
        <v>0.60759401946812885</v>
      </c>
    </row>
    <row r="44" spans="5:10">
      <c r="E44" s="784" t="s">
        <v>146</v>
      </c>
      <c r="F44" s="602" t="s">
        <v>242</v>
      </c>
      <c r="G44" s="780">
        <v>53866</v>
      </c>
      <c r="H44" s="780">
        <v>0</v>
      </c>
      <c r="I44" s="829">
        <v>0</v>
      </c>
      <c r="J44" s="829">
        <v>1</v>
      </c>
    </row>
    <row r="45" spans="5:10">
      <c r="E45" s="835" t="s">
        <v>148</v>
      </c>
      <c r="F45" s="602" t="s">
        <v>243</v>
      </c>
      <c r="G45" s="837">
        <v>189469</v>
      </c>
      <c r="H45" s="837">
        <v>1326</v>
      </c>
      <c r="I45" s="829">
        <v>6.99850635196259E-3</v>
      </c>
      <c r="J45" s="829">
        <v>0.99300149364803736</v>
      </c>
    </row>
    <row r="46" spans="5:10">
      <c r="E46" s="785"/>
      <c r="F46" s="831" t="s">
        <v>210</v>
      </c>
      <c r="G46" s="787">
        <v>40027642</v>
      </c>
      <c r="H46" s="788">
        <v>16598453</v>
      </c>
      <c r="I46" s="832">
        <v>0.41467476400433478</v>
      </c>
      <c r="J46" s="832">
        <v>0.58532523599566522</v>
      </c>
    </row>
    <row r="49" spans="5:10">
      <c r="E49" s="767" t="s">
        <v>2458</v>
      </c>
      <c r="F49" s="768" t="s">
        <v>2459</v>
      </c>
      <c r="G49" s="825">
        <v>225994</v>
      </c>
      <c r="H49" s="826">
        <v>85543</v>
      </c>
      <c r="I49" s="827">
        <v>0.37851889873182476</v>
      </c>
      <c r="J49" s="828">
        <v>0.62148110126817524</v>
      </c>
    </row>
    <row r="50" spans="5:10">
      <c r="E50" s="833" t="s">
        <v>1595</v>
      </c>
      <c r="F50" s="770" t="s">
        <v>2460</v>
      </c>
      <c r="G50" s="780">
        <v>1140370</v>
      </c>
      <c r="H50" s="781">
        <v>252454</v>
      </c>
      <c r="I50" s="829">
        <v>0.22137902610556223</v>
      </c>
      <c r="J50" s="830">
        <v>0.77862097389443774</v>
      </c>
    </row>
    <row r="51" spans="5:10">
      <c r="E51" s="833" t="s">
        <v>2461</v>
      </c>
      <c r="F51" s="770" t="s">
        <v>2462</v>
      </c>
      <c r="G51" s="780">
        <v>227287</v>
      </c>
      <c r="H51" s="781">
        <v>60644</v>
      </c>
      <c r="I51" s="829">
        <v>0.26681684390220295</v>
      </c>
      <c r="J51" s="830">
        <v>0.73318315609779705</v>
      </c>
    </row>
    <row r="52" spans="5:10">
      <c r="E52" s="833" t="s">
        <v>2463</v>
      </c>
      <c r="F52" s="770" t="s">
        <v>2464</v>
      </c>
      <c r="G52" s="780">
        <v>513878</v>
      </c>
      <c r="H52" s="781">
        <v>293837</v>
      </c>
      <c r="I52" s="829">
        <v>0.57180303496160567</v>
      </c>
      <c r="J52" s="830">
        <v>0.42819696503839433</v>
      </c>
    </row>
    <row r="53" spans="5:10">
      <c r="E53" s="838" t="s">
        <v>2465</v>
      </c>
      <c r="F53" s="775" t="s">
        <v>2004</v>
      </c>
      <c r="G53" s="837">
        <v>252459</v>
      </c>
      <c r="H53" s="839">
        <v>35423</v>
      </c>
      <c r="I53" s="840">
        <v>0.14031189222804494</v>
      </c>
      <c r="J53" s="841">
        <v>0.85968810777195503</v>
      </c>
    </row>
  </sheetData>
  <phoneticPr fontId="1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11AF7-5480-45FC-8130-68287F48BEE5}">
  <dimension ref="A1:AB59"/>
  <sheetViews>
    <sheetView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O17" sqref="O17"/>
    </sheetView>
  </sheetViews>
  <sheetFormatPr defaultRowHeight="14"/>
  <cols>
    <col min="2" max="2" width="13.08203125" customWidth="1"/>
    <col min="12" max="12" width="11.25" customWidth="1"/>
  </cols>
  <sheetData>
    <row r="1" spans="1:28" ht="18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>
      <c r="A2" s="3" t="s">
        <v>1</v>
      </c>
      <c r="B2" s="1"/>
      <c r="C2" s="1"/>
      <c r="D2" s="1"/>
      <c r="E2" s="1"/>
      <c r="F2" s="1"/>
      <c r="G2" s="2" t="s">
        <v>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3</v>
      </c>
      <c r="AA2" s="1"/>
      <c r="AB2" s="120" t="s">
        <v>4</v>
      </c>
    </row>
    <row r="3" spans="1:28" ht="18">
      <c r="A3" s="15"/>
      <c r="B3" s="27"/>
      <c r="C3" s="1048" t="s">
        <v>5</v>
      </c>
      <c r="D3" s="1049"/>
      <c r="E3" s="1050"/>
      <c r="F3" s="1048" t="s">
        <v>6</v>
      </c>
      <c r="G3" s="1049"/>
      <c r="H3" s="1050"/>
      <c r="I3" s="15"/>
      <c r="J3" s="6"/>
      <c r="K3" s="6"/>
      <c r="L3" s="27"/>
      <c r="M3" s="13"/>
      <c r="N3" s="1"/>
      <c r="O3" s="13"/>
      <c r="P3" s="8" t="s">
        <v>7</v>
      </c>
      <c r="Q3" s="9"/>
      <c r="R3" s="9"/>
      <c r="S3" s="9"/>
      <c r="T3" s="9"/>
      <c r="U3" s="9"/>
      <c r="V3" s="9"/>
      <c r="W3" s="9"/>
      <c r="X3" s="10" t="s">
        <v>2</v>
      </c>
      <c r="Y3" s="1"/>
      <c r="Z3" s="38"/>
      <c r="AA3" s="37" t="s">
        <v>8</v>
      </c>
      <c r="AB3" s="14" t="s">
        <v>9</v>
      </c>
    </row>
    <row r="4" spans="1:28" ht="18">
      <c r="A4" s="25"/>
      <c r="B4" s="26" t="s">
        <v>10</v>
      </c>
      <c r="C4" s="5" t="s">
        <v>11</v>
      </c>
      <c r="D4" s="14" t="s">
        <v>12</v>
      </c>
      <c r="E4" s="126" t="s">
        <v>13</v>
      </c>
      <c r="F4" s="23" t="s">
        <v>11</v>
      </c>
      <c r="G4" s="14" t="s">
        <v>12</v>
      </c>
      <c r="H4" s="126" t="s">
        <v>13</v>
      </c>
      <c r="I4" s="25" t="s">
        <v>14</v>
      </c>
      <c r="J4" s="7"/>
      <c r="K4" s="7"/>
      <c r="L4" s="26"/>
      <c r="M4" s="13"/>
      <c r="N4" s="1"/>
      <c r="O4" s="13"/>
      <c r="P4" s="107" t="s">
        <v>15</v>
      </c>
      <c r="Q4" s="108"/>
      <c r="R4" s="4" t="s">
        <v>16</v>
      </c>
      <c r="S4" s="4" t="s">
        <v>17</v>
      </c>
      <c r="T4" s="4" t="s">
        <v>18</v>
      </c>
      <c r="U4" s="4" t="s">
        <v>19</v>
      </c>
      <c r="V4" s="4" t="s">
        <v>20</v>
      </c>
      <c r="W4" s="4" t="s">
        <v>21</v>
      </c>
      <c r="X4" s="117" t="s">
        <v>13</v>
      </c>
      <c r="Y4" s="1"/>
      <c r="Z4" s="63" t="s">
        <v>22</v>
      </c>
      <c r="AA4" s="65" t="s">
        <v>23</v>
      </c>
      <c r="AB4" s="135"/>
    </row>
    <row r="5" spans="1:28" ht="18">
      <c r="A5" s="21">
        <v>1</v>
      </c>
      <c r="B5" s="19" t="s">
        <v>24</v>
      </c>
      <c r="C5" s="56">
        <v>115535</v>
      </c>
      <c r="D5" s="33">
        <v>21052</v>
      </c>
      <c r="E5" s="127">
        <v>136587</v>
      </c>
      <c r="F5" s="123">
        <v>99338</v>
      </c>
      <c r="G5" s="33">
        <v>33584</v>
      </c>
      <c r="H5" s="127">
        <v>132922</v>
      </c>
      <c r="I5" s="130" t="s">
        <v>25</v>
      </c>
      <c r="J5" s="129" t="s">
        <v>26</v>
      </c>
      <c r="K5" s="129" t="s">
        <v>27</v>
      </c>
      <c r="L5" s="131" t="s">
        <v>28</v>
      </c>
      <c r="M5" s="129"/>
      <c r="N5" s="1"/>
      <c r="O5" s="13"/>
      <c r="P5" s="109">
        <v>1</v>
      </c>
      <c r="Q5" s="110" t="s">
        <v>24</v>
      </c>
      <c r="R5" s="28">
        <v>2190</v>
      </c>
      <c r="S5" s="28">
        <v>11941</v>
      </c>
      <c r="T5" s="28">
        <v>24132</v>
      </c>
      <c r="U5" s="28">
        <v>23869</v>
      </c>
      <c r="V5" s="28">
        <v>21575</v>
      </c>
      <c r="W5" s="28">
        <v>31828</v>
      </c>
      <c r="X5" s="92">
        <v>115535</v>
      </c>
      <c r="Y5" s="1"/>
      <c r="Z5" s="36" t="s">
        <v>29</v>
      </c>
      <c r="AA5" s="65" t="s">
        <v>30</v>
      </c>
      <c r="AB5" s="136"/>
    </row>
    <row r="6" spans="1:28" ht="18">
      <c r="A6" s="21">
        <v>2</v>
      </c>
      <c r="B6" s="19" t="s">
        <v>31</v>
      </c>
      <c r="C6" s="56">
        <v>26934</v>
      </c>
      <c r="D6" s="33">
        <v>12081</v>
      </c>
      <c r="E6" s="127">
        <v>39015</v>
      </c>
      <c r="F6" s="123">
        <v>22963</v>
      </c>
      <c r="G6" s="33">
        <v>16865</v>
      </c>
      <c r="H6" s="127">
        <v>39828</v>
      </c>
      <c r="I6" s="130" t="s">
        <v>32</v>
      </c>
      <c r="J6" s="129" t="s">
        <v>33</v>
      </c>
      <c r="K6" s="129"/>
      <c r="L6" s="131"/>
      <c r="M6" s="129"/>
      <c r="N6" s="1"/>
      <c r="O6" s="13"/>
      <c r="P6" s="111">
        <v>2</v>
      </c>
      <c r="Q6" s="112" t="s">
        <v>31</v>
      </c>
      <c r="R6" s="28">
        <v>1521</v>
      </c>
      <c r="S6" s="28">
        <v>4185</v>
      </c>
      <c r="T6" s="28">
        <v>5290</v>
      </c>
      <c r="U6" s="28">
        <v>4978</v>
      </c>
      <c r="V6" s="28">
        <v>4782</v>
      </c>
      <c r="W6" s="28">
        <v>6178</v>
      </c>
      <c r="X6" s="92">
        <v>26934</v>
      </c>
      <c r="Y6" s="1"/>
      <c r="Z6" s="36" t="s">
        <v>34</v>
      </c>
      <c r="AA6" s="65" t="s">
        <v>35</v>
      </c>
      <c r="AB6" s="136"/>
    </row>
    <row r="7" spans="1:28" ht="18">
      <c r="A7" s="21">
        <v>3</v>
      </c>
      <c r="B7" s="19" t="s">
        <v>36</v>
      </c>
      <c r="C7" s="56">
        <v>33682</v>
      </c>
      <c r="D7" s="33">
        <v>5485</v>
      </c>
      <c r="E7" s="127">
        <v>39167</v>
      </c>
      <c r="F7" s="123">
        <v>29092</v>
      </c>
      <c r="G7" s="33">
        <v>9942</v>
      </c>
      <c r="H7" s="127">
        <v>39034</v>
      </c>
      <c r="I7" s="130" t="s">
        <v>37</v>
      </c>
      <c r="J7" s="129" t="s">
        <v>38</v>
      </c>
      <c r="K7" s="129"/>
      <c r="L7" s="131"/>
      <c r="M7" s="129"/>
      <c r="N7" s="1"/>
      <c r="O7" s="13"/>
      <c r="P7" s="109">
        <v>3</v>
      </c>
      <c r="Q7" s="113" t="s">
        <v>36</v>
      </c>
      <c r="R7" s="28">
        <v>688</v>
      </c>
      <c r="S7" s="28">
        <v>3360</v>
      </c>
      <c r="T7" s="28">
        <v>6660</v>
      </c>
      <c r="U7" s="28">
        <v>6845</v>
      </c>
      <c r="V7" s="28">
        <v>6266</v>
      </c>
      <c r="W7" s="28">
        <v>9863</v>
      </c>
      <c r="X7" s="92">
        <v>33682</v>
      </c>
      <c r="Y7" s="1"/>
      <c r="Z7" s="36" t="s">
        <v>39</v>
      </c>
      <c r="AA7" s="65" t="s">
        <v>40</v>
      </c>
      <c r="AB7" s="137"/>
    </row>
    <row r="8" spans="1:28" ht="18">
      <c r="A8" s="21">
        <v>4</v>
      </c>
      <c r="B8" s="19" t="s">
        <v>41</v>
      </c>
      <c r="C8" s="56">
        <v>17626</v>
      </c>
      <c r="D8" s="33">
        <v>2543</v>
      </c>
      <c r="E8" s="127">
        <v>20169</v>
      </c>
      <c r="F8" s="123">
        <v>15196</v>
      </c>
      <c r="G8" s="33">
        <v>4510</v>
      </c>
      <c r="H8" s="127">
        <v>19706</v>
      </c>
      <c r="I8" s="41" t="s">
        <v>42</v>
      </c>
      <c r="J8" s="129" t="s">
        <v>43</v>
      </c>
      <c r="K8" s="129" t="s">
        <v>44</v>
      </c>
      <c r="L8" s="131" t="s">
        <v>28</v>
      </c>
      <c r="M8" s="129"/>
      <c r="N8" s="1"/>
      <c r="O8" s="13"/>
      <c r="P8" s="109">
        <v>4</v>
      </c>
      <c r="Q8" s="113" t="s">
        <v>41</v>
      </c>
      <c r="R8" s="28">
        <v>384</v>
      </c>
      <c r="S8" s="28">
        <v>1875</v>
      </c>
      <c r="T8" s="122">
        <v>3525</v>
      </c>
      <c r="U8" s="28">
        <v>3721</v>
      </c>
      <c r="V8" s="28">
        <v>3475</v>
      </c>
      <c r="W8" s="28">
        <v>4646</v>
      </c>
      <c r="X8" s="92">
        <v>17626</v>
      </c>
      <c r="Y8" s="1"/>
      <c r="Z8" s="35" t="s">
        <v>45</v>
      </c>
      <c r="AA8" s="66" t="s">
        <v>46</v>
      </c>
      <c r="AB8" s="136"/>
    </row>
    <row r="9" spans="1:28" ht="18">
      <c r="A9" s="21">
        <v>5</v>
      </c>
      <c r="B9" s="19" t="s">
        <v>47</v>
      </c>
      <c r="C9" s="56">
        <v>16896</v>
      </c>
      <c r="D9" s="33">
        <v>3230</v>
      </c>
      <c r="E9" s="127">
        <v>20126</v>
      </c>
      <c r="F9" s="123">
        <v>14027</v>
      </c>
      <c r="G9" s="33">
        <v>4654</v>
      </c>
      <c r="H9" s="127">
        <v>18681</v>
      </c>
      <c r="I9" s="130" t="s">
        <v>48</v>
      </c>
      <c r="J9" s="129" t="s">
        <v>49</v>
      </c>
      <c r="K9" s="129" t="s">
        <v>28</v>
      </c>
      <c r="L9" s="131"/>
      <c r="M9" s="129"/>
      <c r="N9" s="1"/>
      <c r="O9" s="13"/>
      <c r="P9" s="109">
        <v>5</v>
      </c>
      <c r="Q9" s="113" t="s">
        <v>47</v>
      </c>
      <c r="R9" s="28">
        <v>392</v>
      </c>
      <c r="S9" s="28">
        <v>2186</v>
      </c>
      <c r="T9" s="28">
        <v>4334</v>
      </c>
      <c r="U9" s="28">
        <v>4272</v>
      </c>
      <c r="V9" s="28">
        <v>2615</v>
      </c>
      <c r="W9" s="28">
        <v>3097</v>
      </c>
      <c r="X9" s="92">
        <v>16896</v>
      </c>
      <c r="Y9" s="1"/>
      <c r="Z9" s="36" t="s">
        <v>50</v>
      </c>
      <c r="AA9" s="65" t="s">
        <v>51</v>
      </c>
      <c r="AB9" s="136"/>
    </row>
    <row r="10" spans="1:28" ht="18">
      <c r="A10" s="21">
        <v>6</v>
      </c>
      <c r="B10" s="19" t="s">
        <v>52</v>
      </c>
      <c r="C10" s="56">
        <v>21172</v>
      </c>
      <c r="D10" s="33">
        <v>3568</v>
      </c>
      <c r="E10" s="127">
        <v>24740</v>
      </c>
      <c r="F10" s="123">
        <v>18603</v>
      </c>
      <c r="G10" s="33">
        <v>6572</v>
      </c>
      <c r="H10" s="127">
        <v>25175</v>
      </c>
      <c r="I10" s="130" t="s">
        <v>53</v>
      </c>
      <c r="J10" s="129" t="s">
        <v>54</v>
      </c>
      <c r="K10" s="129" t="s">
        <v>55</v>
      </c>
      <c r="L10" s="131"/>
      <c r="M10" s="129"/>
      <c r="N10" s="1"/>
      <c r="O10" s="13"/>
      <c r="P10" s="114">
        <v>6</v>
      </c>
      <c r="Q10" s="115" t="s">
        <v>52</v>
      </c>
      <c r="R10" s="28">
        <v>358</v>
      </c>
      <c r="S10" s="28">
        <v>1966</v>
      </c>
      <c r="T10" s="28">
        <v>3554</v>
      </c>
      <c r="U10" s="28">
        <v>3856</v>
      </c>
      <c r="V10" s="28">
        <v>4153</v>
      </c>
      <c r="W10" s="28">
        <v>7285</v>
      </c>
      <c r="X10" s="92">
        <v>21172</v>
      </c>
      <c r="Y10" s="1"/>
      <c r="Z10" s="36" t="s">
        <v>56</v>
      </c>
      <c r="AA10" s="65" t="s">
        <v>42</v>
      </c>
      <c r="AB10" s="136"/>
    </row>
    <row r="11" spans="1:28" ht="18">
      <c r="A11" s="21">
        <v>7</v>
      </c>
      <c r="B11" s="19" t="s">
        <v>57</v>
      </c>
      <c r="C11" s="56">
        <v>68130</v>
      </c>
      <c r="D11" s="33">
        <v>11727</v>
      </c>
      <c r="E11" s="127">
        <v>79857</v>
      </c>
      <c r="F11" s="123">
        <v>56832</v>
      </c>
      <c r="G11" s="33">
        <v>17039</v>
      </c>
      <c r="H11" s="127">
        <v>73871</v>
      </c>
      <c r="I11" s="130" t="s">
        <v>58</v>
      </c>
      <c r="J11" s="129"/>
      <c r="K11" s="129"/>
      <c r="L11" s="131"/>
      <c r="M11" s="129"/>
      <c r="N11" s="1"/>
      <c r="O11" s="13"/>
      <c r="P11" s="109">
        <v>7</v>
      </c>
      <c r="Q11" s="110" t="s">
        <v>57</v>
      </c>
      <c r="R11" s="28">
        <v>1447</v>
      </c>
      <c r="S11" s="28">
        <v>8639</v>
      </c>
      <c r="T11" s="28">
        <v>16890</v>
      </c>
      <c r="U11" s="28">
        <v>17626</v>
      </c>
      <c r="V11" s="28">
        <v>11472</v>
      </c>
      <c r="W11" s="28">
        <v>12056</v>
      </c>
      <c r="X11" s="92">
        <v>68130</v>
      </c>
      <c r="Y11" s="1"/>
      <c r="Z11" s="36" t="s">
        <v>59</v>
      </c>
      <c r="AA11" s="65" t="s">
        <v>60</v>
      </c>
      <c r="AB11" s="136"/>
    </row>
    <row r="12" spans="1:28" ht="18">
      <c r="A12" s="21">
        <v>8</v>
      </c>
      <c r="B12" s="19" t="s">
        <v>61</v>
      </c>
      <c r="C12" s="56">
        <v>18878</v>
      </c>
      <c r="D12" s="33">
        <v>7</v>
      </c>
      <c r="E12" s="127">
        <v>18885</v>
      </c>
      <c r="F12" s="123">
        <v>14027</v>
      </c>
      <c r="G12" s="33">
        <v>18</v>
      </c>
      <c r="H12" s="127">
        <v>14045</v>
      </c>
      <c r="I12" s="130" t="s">
        <v>62</v>
      </c>
      <c r="J12" s="129" t="s">
        <v>49</v>
      </c>
      <c r="K12" s="129"/>
      <c r="L12" s="131"/>
      <c r="M12" s="129"/>
      <c r="N12" s="1"/>
      <c r="O12" s="13"/>
      <c r="P12" s="109">
        <v>8</v>
      </c>
      <c r="Q12" s="110" t="s">
        <v>61</v>
      </c>
      <c r="R12" s="28">
        <v>128</v>
      </c>
      <c r="S12" s="28">
        <v>2316</v>
      </c>
      <c r="T12" s="28">
        <v>8353</v>
      </c>
      <c r="U12" s="28">
        <v>7278</v>
      </c>
      <c r="V12" s="28">
        <v>605</v>
      </c>
      <c r="W12" s="28">
        <v>198</v>
      </c>
      <c r="X12" s="92">
        <v>18878</v>
      </c>
      <c r="Y12" s="1"/>
      <c r="Z12" s="36" t="s">
        <v>63</v>
      </c>
      <c r="AA12" s="65" t="s">
        <v>64</v>
      </c>
      <c r="AB12" s="136"/>
    </row>
    <row r="13" spans="1:28" ht="18">
      <c r="A13" s="21">
        <v>9</v>
      </c>
      <c r="B13" s="19" t="s">
        <v>65</v>
      </c>
      <c r="C13" s="56">
        <v>45254</v>
      </c>
      <c r="D13" s="33">
        <v>9769</v>
      </c>
      <c r="E13" s="127">
        <v>55023</v>
      </c>
      <c r="F13" s="123">
        <v>38378</v>
      </c>
      <c r="G13" s="33">
        <v>15601</v>
      </c>
      <c r="H13" s="127">
        <v>53979</v>
      </c>
      <c r="I13" s="130" t="s">
        <v>66</v>
      </c>
      <c r="J13" s="129" t="s">
        <v>67</v>
      </c>
      <c r="K13" s="129" t="s">
        <v>28</v>
      </c>
      <c r="L13" s="131"/>
      <c r="M13" s="129"/>
      <c r="N13" s="1"/>
      <c r="O13" s="13"/>
      <c r="P13" s="109">
        <v>9</v>
      </c>
      <c r="Q13" s="110" t="s">
        <v>65</v>
      </c>
      <c r="R13" s="28">
        <v>777</v>
      </c>
      <c r="S13" s="28">
        <v>5242</v>
      </c>
      <c r="T13" s="28">
        <v>10863</v>
      </c>
      <c r="U13" s="28">
        <v>9421</v>
      </c>
      <c r="V13" s="28">
        <v>8086</v>
      </c>
      <c r="W13" s="28">
        <v>10865</v>
      </c>
      <c r="X13" s="92">
        <v>45254</v>
      </c>
      <c r="Y13" s="1"/>
      <c r="Z13" s="36" t="s">
        <v>68</v>
      </c>
      <c r="AA13" s="65" t="s">
        <v>43</v>
      </c>
      <c r="AB13" s="136"/>
    </row>
    <row r="14" spans="1:28" ht="18">
      <c r="A14" s="21">
        <v>10</v>
      </c>
      <c r="B14" s="19" t="s">
        <v>69</v>
      </c>
      <c r="C14" s="56">
        <v>89588.608134000009</v>
      </c>
      <c r="D14" s="33">
        <v>63549.802100999994</v>
      </c>
      <c r="E14" s="127">
        <v>153138.41023500002</v>
      </c>
      <c r="F14" s="123">
        <v>77320.745978999999</v>
      </c>
      <c r="G14" s="33">
        <v>27399.806577999996</v>
      </c>
      <c r="H14" s="127">
        <v>104720.55255699999</v>
      </c>
      <c r="I14" s="133" t="s">
        <v>27</v>
      </c>
      <c r="J14" s="132" t="s">
        <v>28</v>
      </c>
      <c r="K14" s="132"/>
      <c r="L14" s="134"/>
      <c r="M14" s="129"/>
      <c r="N14" s="1"/>
      <c r="O14" s="1"/>
      <c r="P14" s="109">
        <v>10</v>
      </c>
      <c r="Q14" s="116" t="s">
        <v>69</v>
      </c>
      <c r="R14" s="56">
        <v>1319.0883200000007</v>
      </c>
      <c r="S14" s="56">
        <v>7477.7735749999993</v>
      </c>
      <c r="T14" s="56">
        <v>16836.751787000001</v>
      </c>
      <c r="U14" s="56">
        <v>22459.796992000003</v>
      </c>
      <c r="V14" s="56">
        <v>17383.056106000004</v>
      </c>
      <c r="W14" s="56">
        <v>24112.141354000007</v>
      </c>
      <c r="X14" s="92">
        <v>89588.608134000009</v>
      </c>
      <c r="Y14" s="1"/>
      <c r="Z14" s="36" t="s">
        <v>70</v>
      </c>
      <c r="AA14" s="65" t="s">
        <v>71</v>
      </c>
      <c r="AB14" s="136"/>
    </row>
    <row r="15" spans="1:28" ht="18">
      <c r="A15" s="16"/>
      <c r="B15" s="17" t="s">
        <v>13</v>
      </c>
      <c r="C15" s="34">
        <v>453695.60813400004</v>
      </c>
      <c r="D15" s="125">
        <v>133011.80210099998</v>
      </c>
      <c r="E15" s="128">
        <v>586707.41023500008</v>
      </c>
      <c r="F15" s="124">
        <v>385776.745979</v>
      </c>
      <c r="G15" s="125">
        <v>136184.80657799999</v>
      </c>
      <c r="H15" s="128">
        <v>521961.55255699996</v>
      </c>
      <c r="I15" s="16"/>
      <c r="J15" s="4"/>
      <c r="K15" s="4"/>
      <c r="L15" s="24"/>
      <c r="M15" s="13"/>
      <c r="N15" s="1"/>
      <c r="O15" s="47"/>
      <c r="P15" s="16"/>
      <c r="Q15" s="17" t="s">
        <v>13</v>
      </c>
      <c r="R15" s="34">
        <v>9204.0883200000007</v>
      </c>
      <c r="S15" s="34">
        <v>49187.773574999999</v>
      </c>
      <c r="T15" s="34">
        <v>100437.751787</v>
      </c>
      <c r="U15" s="34">
        <v>104325.796992</v>
      </c>
      <c r="V15" s="34">
        <v>80412.056106000004</v>
      </c>
      <c r="W15" s="34">
        <v>110128.14135400001</v>
      </c>
      <c r="X15" s="118">
        <v>453695.60813400004</v>
      </c>
      <c r="Y15" s="1"/>
      <c r="Z15" s="36" t="s">
        <v>72</v>
      </c>
      <c r="AA15" s="65" t="s">
        <v>73</v>
      </c>
      <c r="AB15" s="136"/>
    </row>
    <row r="16" spans="1:28" ht="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78"/>
      <c r="P16" s="8" t="s">
        <v>7</v>
      </c>
      <c r="Q16" s="78"/>
      <c r="R16" s="78"/>
      <c r="S16" s="78"/>
      <c r="T16" s="78"/>
      <c r="U16" s="78"/>
      <c r="V16" s="78"/>
      <c r="W16" s="78"/>
      <c r="X16" s="106" t="s">
        <v>2</v>
      </c>
      <c r="Y16" s="1"/>
      <c r="Z16" s="36" t="s">
        <v>74</v>
      </c>
      <c r="AA16" s="65" t="s">
        <v>75</v>
      </c>
      <c r="AB16" s="136"/>
    </row>
    <row r="17" spans="1:28" ht="18">
      <c r="A17" s="1"/>
      <c r="B17" s="1"/>
      <c r="C17" s="47" t="s">
        <v>76</v>
      </c>
      <c r="D17" s="51" t="s">
        <v>5</v>
      </c>
      <c r="E17" s="87" t="s">
        <v>2</v>
      </c>
      <c r="F17" s="13"/>
      <c r="G17" s="1"/>
      <c r="H17" s="51" t="s">
        <v>6</v>
      </c>
      <c r="I17" s="87" t="s">
        <v>2</v>
      </c>
      <c r="J17" s="47"/>
      <c r="K17" s="47"/>
      <c r="L17" s="47"/>
      <c r="M17" s="47"/>
      <c r="N17" s="47"/>
      <c r="O17" s="28"/>
      <c r="P17" s="107" t="s">
        <v>77</v>
      </c>
      <c r="Q17" s="108"/>
      <c r="R17" s="4" t="s">
        <v>16</v>
      </c>
      <c r="S17" s="4" t="s">
        <v>17</v>
      </c>
      <c r="T17" s="4" t="s">
        <v>18</v>
      </c>
      <c r="U17" s="4" t="s">
        <v>19</v>
      </c>
      <c r="V17" s="4" t="s">
        <v>20</v>
      </c>
      <c r="W17" s="4" t="s">
        <v>21</v>
      </c>
      <c r="X17" s="117" t="s">
        <v>13</v>
      </c>
      <c r="Y17" s="1"/>
      <c r="Z17" s="36" t="s">
        <v>78</v>
      </c>
      <c r="AA17" s="65" t="s">
        <v>79</v>
      </c>
      <c r="AB17" s="136"/>
    </row>
    <row r="18" spans="1:28" ht="26">
      <c r="A18" s="16" t="s">
        <v>80</v>
      </c>
      <c r="B18" s="17"/>
      <c r="C18" s="48" t="s">
        <v>81</v>
      </c>
      <c r="D18" s="70" t="s">
        <v>82</v>
      </c>
      <c r="E18" s="93" t="s">
        <v>83</v>
      </c>
      <c r="F18" s="12"/>
      <c r="G18" s="48" t="s">
        <v>81</v>
      </c>
      <c r="H18" s="68" t="s">
        <v>82</v>
      </c>
      <c r="I18" s="97" t="s">
        <v>83</v>
      </c>
      <c r="J18" s="78"/>
      <c r="K18" s="78"/>
      <c r="L18" s="78"/>
      <c r="M18" s="78"/>
      <c r="N18" s="78"/>
      <c r="O18" s="28"/>
      <c r="P18" s="109">
        <v>1</v>
      </c>
      <c r="Q18" s="110" t="s">
        <v>24</v>
      </c>
      <c r="R18" s="28">
        <v>1726</v>
      </c>
      <c r="S18" s="28">
        <v>9660</v>
      </c>
      <c r="T18" s="28">
        <v>15880</v>
      </c>
      <c r="U18" s="28">
        <v>18749</v>
      </c>
      <c r="V18" s="28">
        <v>23178</v>
      </c>
      <c r="W18" s="28">
        <v>30145</v>
      </c>
      <c r="X18" s="92">
        <v>99338</v>
      </c>
      <c r="Y18" s="1"/>
      <c r="Z18" s="36" t="s">
        <v>84</v>
      </c>
      <c r="AA18" s="65" t="s">
        <v>85</v>
      </c>
      <c r="AB18" s="136"/>
    </row>
    <row r="19" spans="1:28" ht="18">
      <c r="A19" s="15">
        <v>1</v>
      </c>
      <c r="B19" s="27" t="s">
        <v>16</v>
      </c>
      <c r="C19" s="44">
        <v>220320</v>
      </c>
      <c r="D19" s="46">
        <v>41776</v>
      </c>
      <c r="E19" s="94">
        <v>9204.0883200000007</v>
      </c>
      <c r="F19" s="29" t="s">
        <v>16</v>
      </c>
      <c r="G19" s="45">
        <v>220320</v>
      </c>
      <c r="H19" s="46">
        <v>32928</v>
      </c>
      <c r="I19" s="98">
        <v>7254.6969600000002</v>
      </c>
      <c r="J19" s="28"/>
      <c r="K19" s="28"/>
      <c r="L19" s="28"/>
      <c r="M19" s="28"/>
      <c r="N19" s="28"/>
      <c r="O19" s="28"/>
      <c r="P19" s="111">
        <v>2</v>
      </c>
      <c r="Q19" s="112" t="s">
        <v>31</v>
      </c>
      <c r="R19" s="28">
        <v>1199</v>
      </c>
      <c r="S19" s="28">
        <v>3385</v>
      </c>
      <c r="T19" s="28">
        <v>3481</v>
      </c>
      <c r="U19" s="28">
        <v>3910</v>
      </c>
      <c r="V19" s="28">
        <v>5137</v>
      </c>
      <c r="W19" s="28">
        <v>5851</v>
      </c>
      <c r="X19" s="92">
        <v>22963</v>
      </c>
      <c r="Y19" s="1"/>
      <c r="Z19" s="36" t="s">
        <v>86</v>
      </c>
      <c r="AA19" s="65" t="s">
        <v>87</v>
      </c>
      <c r="AB19" s="136"/>
    </row>
    <row r="20" spans="1:28" ht="18">
      <c r="A20" s="21">
        <v>2</v>
      </c>
      <c r="B20" s="19" t="s">
        <v>17</v>
      </c>
      <c r="C20" s="28">
        <v>286017</v>
      </c>
      <c r="D20" s="33">
        <v>171975</v>
      </c>
      <c r="E20" s="95">
        <v>49187.773574999999</v>
      </c>
      <c r="F20" s="30" t="s">
        <v>17</v>
      </c>
      <c r="G20" s="56">
        <v>286017</v>
      </c>
      <c r="H20" s="33">
        <v>139129</v>
      </c>
      <c r="I20" s="99">
        <v>39793.259192999998</v>
      </c>
      <c r="J20" s="28"/>
      <c r="K20" s="28"/>
      <c r="L20" s="28"/>
      <c r="M20" s="28"/>
      <c r="N20" s="28"/>
      <c r="O20" s="28"/>
      <c r="P20" s="109">
        <v>3</v>
      </c>
      <c r="Q20" s="113" t="s">
        <v>36</v>
      </c>
      <c r="R20" s="28">
        <v>542</v>
      </c>
      <c r="S20" s="28">
        <v>2718</v>
      </c>
      <c r="T20" s="28">
        <v>4383</v>
      </c>
      <c r="U20" s="28">
        <v>5377</v>
      </c>
      <c r="V20" s="28">
        <v>6731</v>
      </c>
      <c r="W20" s="28">
        <v>9341</v>
      </c>
      <c r="X20" s="92">
        <v>29092</v>
      </c>
      <c r="Y20" s="1"/>
      <c r="Z20" s="36" t="s">
        <v>88</v>
      </c>
      <c r="AA20" s="65" t="s">
        <v>89</v>
      </c>
      <c r="AB20" s="136"/>
    </row>
    <row r="21" spans="1:28" ht="18">
      <c r="A21" s="21">
        <v>3</v>
      </c>
      <c r="B21" s="19" t="s">
        <v>18</v>
      </c>
      <c r="C21" s="28">
        <v>332539</v>
      </c>
      <c r="D21" s="33">
        <v>302033</v>
      </c>
      <c r="E21" s="95">
        <v>100437.751787</v>
      </c>
      <c r="F21" s="30" t="s">
        <v>18</v>
      </c>
      <c r="G21" s="56">
        <v>332539</v>
      </c>
      <c r="H21" s="33">
        <v>198744</v>
      </c>
      <c r="I21" s="99">
        <v>66090.131015999999</v>
      </c>
      <c r="J21" s="28"/>
      <c r="K21" s="28"/>
      <c r="L21" s="28"/>
      <c r="M21" s="28"/>
      <c r="N21" s="28"/>
      <c r="O21" s="28"/>
      <c r="P21" s="109">
        <v>4</v>
      </c>
      <c r="Q21" s="113" t="s">
        <v>41</v>
      </c>
      <c r="R21" s="28">
        <v>303</v>
      </c>
      <c r="S21" s="28">
        <v>1517</v>
      </c>
      <c r="T21" s="28">
        <v>2319</v>
      </c>
      <c r="U21" s="28">
        <v>2923</v>
      </c>
      <c r="V21" s="28">
        <v>3733</v>
      </c>
      <c r="W21" s="28">
        <v>4401</v>
      </c>
      <c r="X21" s="92">
        <v>15196</v>
      </c>
      <c r="Y21" s="1"/>
      <c r="Z21" s="36" t="s">
        <v>90</v>
      </c>
      <c r="AA21" s="65" t="s">
        <v>91</v>
      </c>
      <c r="AB21" s="136"/>
    </row>
    <row r="22" spans="1:28" ht="18">
      <c r="A22" s="21">
        <v>4</v>
      </c>
      <c r="B22" s="19" t="s">
        <v>19</v>
      </c>
      <c r="C22" s="28">
        <v>354252</v>
      </c>
      <c r="D22" s="33">
        <v>294496</v>
      </c>
      <c r="E22" s="95">
        <v>104325.796992</v>
      </c>
      <c r="F22" s="30" t="s">
        <v>19</v>
      </c>
      <c r="G22" s="56">
        <v>354252</v>
      </c>
      <c r="H22" s="33">
        <v>231329</v>
      </c>
      <c r="I22" s="99">
        <v>81948.760907999997</v>
      </c>
      <c r="J22" s="28"/>
      <c r="K22" s="28"/>
      <c r="L22" s="28"/>
      <c r="M22" s="28"/>
      <c r="N22" s="28"/>
      <c r="O22" s="28"/>
      <c r="P22" s="109">
        <v>5</v>
      </c>
      <c r="Q22" s="113" t="s">
        <v>47</v>
      </c>
      <c r="R22" s="28">
        <v>309</v>
      </c>
      <c r="S22" s="28">
        <v>1768</v>
      </c>
      <c r="T22" s="28">
        <v>2852</v>
      </c>
      <c r="U22" s="28">
        <v>3356</v>
      </c>
      <c r="V22" s="28">
        <v>2809</v>
      </c>
      <c r="W22" s="28">
        <v>2933</v>
      </c>
      <c r="X22" s="92">
        <v>14027</v>
      </c>
      <c r="Y22" s="1"/>
      <c r="Z22" s="36" t="s">
        <v>92</v>
      </c>
      <c r="AA22" s="65" t="s">
        <v>93</v>
      </c>
      <c r="AB22" s="136"/>
    </row>
    <row r="23" spans="1:28" ht="18">
      <c r="A23" s="21">
        <v>5</v>
      </c>
      <c r="B23" s="19" t="s">
        <v>20</v>
      </c>
      <c r="C23" s="28">
        <v>292533</v>
      </c>
      <c r="D23" s="33">
        <v>274882</v>
      </c>
      <c r="E23" s="95">
        <v>80412.056106000004</v>
      </c>
      <c r="F23" s="30" t="s">
        <v>20</v>
      </c>
      <c r="G23" s="56">
        <v>292533</v>
      </c>
      <c r="H23" s="33">
        <v>295302</v>
      </c>
      <c r="I23" s="99">
        <v>86385.579966000005</v>
      </c>
      <c r="J23" s="28"/>
      <c r="K23" s="28"/>
      <c r="L23" s="28"/>
      <c r="M23" s="28"/>
      <c r="N23" s="28"/>
      <c r="O23" s="22"/>
      <c r="P23" s="114">
        <v>6</v>
      </c>
      <c r="Q23" s="115" t="s">
        <v>52</v>
      </c>
      <c r="R23" s="28">
        <v>283</v>
      </c>
      <c r="S23" s="28">
        <v>1590</v>
      </c>
      <c r="T23" s="28">
        <v>2339</v>
      </c>
      <c r="U23" s="28">
        <v>3029</v>
      </c>
      <c r="V23" s="28">
        <v>4462</v>
      </c>
      <c r="W23" s="28">
        <v>6900</v>
      </c>
      <c r="X23" s="92">
        <v>18603</v>
      </c>
      <c r="Y23" s="1"/>
      <c r="Z23" s="36" t="s">
        <v>94</v>
      </c>
      <c r="AA23" s="65" t="s">
        <v>95</v>
      </c>
      <c r="AB23" s="136"/>
    </row>
    <row r="24" spans="1:28" ht="18">
      <c r="A24" s="25">
        <v>6</v>
      </c>
      <c r="B24" s="26" t="s">
        <v>21</v>
      </c>
      <c r="C24" s="40">
        <v>241262</v>
      </c>
      <c r="D24" s="69">
        <v>456467</v>
      </c>
      <c r="E24" s="96">
        <v>110128.14135400001</v>
      </c>
      <c r="F24" s="32" t="s">
        <v>21</v>
      </c>
      <c r="G24" s="61">
        <v>241262</v>
      </c>
      <c r="H24" s="69">
        <v>432328</v>
      </c>
      <c r="I24" s="100">
        <v>104304.31793600001</v>
      </c>
      <c r="J24" s="90" t="s">
        <v>96</v>
      </c>
      <c r="K24" s="90" t="s">
        <v>97</v>
      </c>
      <c r="L24" s="28"/>
      <c r="M24" s="28"/>
      <c r="N24" s="28"/>
      <c r="O24" s="47"/>
      <c r="P24" s="109">
        <v>7</v>
      </c>
      <c r="Q24" s="110" t="s">
        <v>57</v>
      </c>
      <c r="R24" s="28">
        <v>1141</v>
      </c>
      <c r="S24" s="28">
        <v>6989</v>
      </c>
      <c r="T24" s="28">
        <v>11114</v>
      </c>
      <c r="U24" s="28">
        <v>13845</v>
      </c>
      <c r="V24" s="28">
        <v>12325</v>
      </c>
      <c r="W24" s="28">
        <v>11418</v>
      </c>
      <c r="X24" s="92">
        <v>56832</v>
      </c>
      <c r="Y24" s="1"/>
      <c r="Z24" s="36" t="s">
        <v>98</v>
      </c>
      <c r="AA24" s="65" t="s">
        <v>99</v>
      </c>
      <c r="AB24" s="136"/>
    </row>
    <row r="25" spans="1:28" ht="18">
      <c r="A25" s="16"/>
      <c r="B25" s="17" t="s">
        <v>13</v>
      </c>
      <c r="C25" s="4"/>
      <c r="D25" s="4"/>
      <c r="E25" s="52">
        <v>453695.60813400004</v>
      </c>
      <c r="F25" s="12" t="s">
        <v>13</v>
      </c>
      <c r="G25" s="4"/>
      <c r="H25" s="4"/>
      <c r="I25" s="101">
        <v>385776.745979</v>
      </c>
      <c r="J25" s="104">
        <v>-67918.862155000039</v>
      </c>
      <c r="K25" s="105">
        <v>-14.97013877527773</v>
      </c>
      <c r="L25" s="22"/>
      <c r="M25" s="22"/>
      <c r="N25" s="22"/>
      <c r="O25" s="79"/>
      <c r="P25" s="109">
        <v>8</v>
      </c>
      <c r="Q25" s="110" t="s">
        <v>61</v>
      </c>
      <c r="R25" s="28">
        <v>101</v>
      </c>
      <c r="S25" s="28">
        <v>1874</v>
      </c>
      <c r="T25" s="28">
        <v>5497</v>
      </c>
      <c r="U25" s="28">
        <v>5717</v>
      </c>
      <c r="V25" s="28">
        <v>650</v>
      </c>
      <c r="W25" s="28">
        <v>188</v>
      </c>
      <c r="X25" s="92">
        <v>14027</v>
      </c>
      <c r="Y25" s="1"/>
      <c r="Z25" s="64" t="s">
        <v>100</v>
      </c>
      <c r="AA25" s="67" t="s">
        <v>101</v>
      </c>
      <c r="AB25" s="136"/>
    </row>
    <row r="26" spans="1:28" ht="18">
      <c r="A26" s="1"/>
      <c r="B26" s="1"/>
      <c r="C26" s="47" t="s">
        <v>76</v>
      </c>
      <c r="D26" s="51" t="s">
        <v>5</v>
      </c>
      <c r="E26" s="87" t="s">
        <v>2</v>
      </c>
      <c r="F26" s="1"/>
      <c r="G26" s="1"/>
      <c r="H26" s="51" t="s">
        <v>6</v>
      </c>
      <c r="I26" s="87" t="s">
        <v>2</v>
      </c>
      <c r="J26" s="47"/>
      <c r="K26" s="47"/>
      <c r="L26" s="47"/>
      <c r="M26" s="47"/>
      <c r="N26" s="47"/>
      <c r="O26" s="28"/>
      <c r="P26" s="109">
        <v>9</v>
      </c>
      <c r="Q26" s="110" t="s">
        <v>65</v>
      </c>
      <c r="R26" s="28">
        <v>613</v>
      </c>
      <c r="S26" s="28">
        <v>4241</v>
      </c>
      <c r="T26" s="28">
        <v>7148</v>
      </c>
      <c r="U26" s="28">
        <v>7400</v>
      </c>
      <c r="V26" s="28">
        <v>8686</v>
      </c>
      <c r="W26" s="28">
        <v>10290</v>
      </c>
      <c r="X26" s="92">
        <v>38378</v>
      </c>
      <c r="Y26" s="1"/>
      <c r="Z26" s="36" t="s">
        <v>102</v>
      </c>
      <c r="AA26" s="65" t="s">
        <v>103</v>
      </c>
      <c r="AB26" s="135"/>
    </row>
    <row r="27" spans="1:28" ht="26">
      <c r="A27" s="16" t="s">
        <v>104</v>
      </c>
      <c r="B27" s="4"/>
      <c r="C27" s="88" t="s">
        <v>81</v>
      </c>
      <c r="D27" s="70" t="s">
        <v>82</v>
      </c>
      <c r="E27" s="102" t="s">
        <v>83</v>
      </c>
      <c r="F27" s="12"/>
      <c r="G27" s="89" t="s">
        <v>81</v>
      </c>
      <c r="H27" s="70" t="s">
        <v>82</v>
      </c>
      <c r="I27" s="103" t="s">
        <v>83</v>
      </c>
      <c r="J27" s="79"/>
      <c r="K27" s="79"/>
      <c r="L27" s="79"/>
      <c r="M27" s="79"/>
      <c r="N27" s="79"/>
      <c r="O27" s="28"/>
      <c r="P27" s="109">
        <v>10</v>
      </c>
      <c r="Q27" s="116" t="s">
        <v>69</v>
      </c>
      <c r="R27" s="28">
        <v>1037.6969600000002</v>
      </c>
      <c r="S27" s="28">
        <v>6051.259192999998</v>
      </c>
      <c r="T27" s="28">
        <v>11077.131015999999</v>
      </c>
      <c r="U27" s="28">
        <v>17642.760907999997</v>
      </c>
      <c r="V27" s="28">
        <v>18674.579966000005</v>
      </c>
      <c r="W27" s="28">
        <v>22837.317936000007</v>
      </c>
      <c r="X27" s="92">
        <v>77320.745978999999</v>
      </c>
      <c r="Y27" s="1"/>
      <c r="Z27" s="36" t="s">
        <v>105</v>
      </c>
      <c r="AA27" s="65" t="s">
        <v>37</v>
      </c>
      <c r="AB27" s="136"/>
    </row>
    <row r="28" spans="1:28" ht="18">
      <c r="A28" s="15">
        <v>1</v>
      </c>
      <c r="B28" s="27" t="s">
        <v>106</v>
      </c>
      <c r="C28" s="44">
        <v>172324</v>
      </c>
      <c r="D28" s="46">
        <v>165180</v>
      </c>
      <c r="E28" s="94">
        <v>28464.478319999998</v>
      </c>
      <c r="F28" s="18" t="s">
        <v>106</v>
      </c>
      <c r="G28" s="45">
        <v>172324</v>
      </c>
      <c r="H28" s="46">
        <v>137439</v>
      </c>
      <c r="I28" s="98">
        <v>23684.038236</v>
      </c>
      <c r="J28" s="28"/>
      <c r="K28" s="28"/>
      <c r="L28" s="28"/>
      <c r="M28" s="28"/>
      <c r="N28" s="28"/>
      <c r="O28" s="28"/>
      <c r="P28" s="16"/>
      <c r="Q28" s="17" t="s">
        <v>13</v>
      </c>
      <c r="R28" s="39">
        <v>7254.6969600000002</v>
      </c>
      <c r="S28" s="39">
        <v>39793.259192999998</v>
      </c>
      <c r="T28" s="39">
        <v>66090.131015999999</v>
      </c>
      <c r="U28" s="39">
        <v>81948.760907999997</v>
      </c>
      <c r="V28" s="39">
        <v>86385.579966000005</v>
      </c>
      <c r="W28" s="39">
        <v>104304.31793600001</v>
      </c>
      <c r="X28" s="118">
        <v>385776.745979</v>
      </c>
      <c r="Y28" s="1"/>
      <c r="Z28" s="36" t="s">
        <v>107</v>
      </c>
      <c r="AA28" s="65" t="s">
        <v>108</v>
      </c>
      <c r="AB28" s="136"/>
    </row>
    <row r="29" spans="1:28" ht="18">
      <c r="A29" s="21">
        <v>2</v>
      </c>
      <c r="B29" s="19" t="s">
        <v>109</v>
      </c>
      <c r="C29" s="28">
        <v>188697</v>
      </c>
      <c r="D29" s="33">
        <v>245060</v>
      </c>
      <c r="E29" s="95">
        <v>46242.086819999997</v>
      </c>
      <c r="F29" s="20" t="s">
        <v>109</v>
      </c>
      <c r="G29" s="56">
        <v>188697</v>
      </c>
      <c r="H29" s="33">
        <v>201747</v>
      </c>
      <c r="I29" s="99">
        <v>38069.053658999997</v>
      </c>
      <c r="J29" s="28"/>
      <c r="K29" s="28"/>
      <c r="L29" s="28"/>
      <c r="M29" s="28"/>
      <c r="N29" s="28"/>
      <c r="O29" s="22"/>
      <c r="P29" s="1"/>
      <c r="Q29" s="1"/>
      <c r="R29" s="22"/>
      <c r="S29" s="22"/>
      <c r="T29" s="22"/>
      <c r="U29" s="22"/>
      <c r="V29" s="22"/>
      <c r="W29" s="22"/>
      <c r="X29" s="22"/>
      <c r="Y29" s="1"/>
      <c r="Z29" s="36" t="s">
        <v>110</v>
      </c>
      <c r="AA29" s="65" t="s">
        <v>111</v>
      </c>
      <c r="AB29" s="136"/>
    </row>
    <row r="30" spans="1:28" ht="18">
      <c r="A30" s="25">
        <v>3</v>
      </c>
      <c r="B30" s="26" t="s">
        <v>112</v>
      </c>
      <c r="C30" s="40">
        <v>148601</v>
      </c>
      <c r="D30" s="69">
        <v>392361</v>
      </c>
      <c r="E30" s="96">
        <v>58305.236961000002</v>
      </c>
      <c r="F30" s="11" t="s">
        <v>112</v>
      </c>
      <c r="G30" s="61">
        <v>148601</v>
      </c>
      <c r="H30" s="69">
        <v>500883</v>
      </c>
      <c r="I30" s="100">
        <v>74431.714682999998</v>
      </c>
      <c r="J30" s="90" t="s">
        <v>96</v>
      </c>
      <c r="K30" s="90" t="s">
        <v>97</v>
      </c>
      <c r="L30" s="28"/>
      <c r="M30" s="28"/>
      <c r="N30" s="28"/>
      <c r="O30" s="1"/>
      <c r="P30" s="3" t="s">
        <v>113</v>
      </c>
      <c r="Q30" s="1"/>
      <c r="R30" s="1"/>
      <c r="S30" s="1"/>
      <c r="T30" s="1"/>
      <c r="U30" s="106" t="s">
        <v>2</v>
      </c>
      <c r="V30" s="1"/>
      <c r="W30" s="1"/>
      <c r="X30" s="1"/>
      <c r="Y30" s="1"/>
      <c r="Z30" s="36" t="s">
        <v>114</v>
      </c>
      <c r="AA30" s="65" t="s">
        <v>115</v>
      </c>
      <c r="AB30" s="136"/>
    </row>
    <row r="31" spans="1:28" ht="18">
      <c r="A31" s="16"/>
      <c r="B31" s="17" t="s">
        <v>13</v>
      </c>
      <c r="C31" s="4"/>
      <c r="D31" s="4"/>
      <c r="E31" s="52">
        <v>586707.41023500008</v>
      </c>
      <c r="F31" s="12" t="s">
        <v>13</v>
      </c>
      <c r="G31" s="4"/>
      <c r="H31" s="4"/>
      <c r="I31" s="101">
        <v>521961.55255699996</v>
      </c>
      <c r="J31" s="104">
        <v>-64745.857678000117</v>
      </c>
      <c r="K31" s="105">
        <v>-11.035459336037153</v>
      </c>
      <c r="L31" s="22"/>
      <c r="M31" s="22"/>
      <c r="N31" s="22"/>
      <c r="O31" s="1"/>
      <c r="P31" s="107" t="s">
        <v>116</v>
      </c>
      <c r="Q31" s="108"/>
      <c r="R31" s="5" t="s">
        <v>117</v>
      </c>
      <c r="S31" s="5" t="s">
        <v>118</v>
      </c>
      <c r="T31" s="5" t="s">
        <v>119</v>
      </c>
      <c r="U31" s="117" t="s">
        <v>13</v>
      </c>
      <c r="V31" s="1"/>
      <c r="W31" s="1"/>
      <c r="X31" s="1"/>
      <c r="Y31" s="1"/>
      <c r="Z31" s="36" t="s">
        <v>120</v>
      </c>
      <c r="AA31" s="65" t="s">
        <v>121</v>
      </c>
      <c r="AB31" s="136"/>
    </row>
    <row r="32" spans="1:28" ht="18">
      <c r="A32" s="1"/>
      <c r="B32" s="1"/>
      <c r="C32" s="1"/>
      <c r="D32" s="1"/>
      <c r="E32" s="1"/>
      <c r="F32" s="13"/>
      <c r="G32" s="1"/>
      <c r="H32" s="1"/>
      <c r="I32" s="1"/>
      <c r="J32" s="1"/>
      <c r="K32" s="1"/>
      <c r="L32" s="1"/>
      <c r="M32" s="1"/>
      <c r="N32" s="1"/>
      <c r="O32" s="62"/>
      <c r="P32" s="109">
        <v>1</v>
      </c>
      <c r="Q32" s="110" t="s">
        <v>24</v>
      </c>
      <c r="R32" s="43">
        <v>7276</v>
      </c>
      <c r="S32" s="43">
        <v>6648</v>
      </c>
      <c r="T32" s="43">
        <v>7128</v>
      </c>
      <c r="U32" s="92">
        <v>21052</v>
      </c>
      <c r="V32" s="62"/>
      <c r="W32" s="62"/>
      <c r="X32" s="62"/>
      <c r="Y32" s="1"/>
      <c r="Z32" s="36" t="s">
        <v>122</v>
      </c>
      <c r="AA32" s="65" t="s">
        <v>123</v>
      </c>
      <c r="AB32" s="136"/>
    </row>
    <row r="33" spans="1:28" ht="18">
      <c r="A33" s="3" t="s">
        <v>124</v>
      </c>
      <c r="B33" s="1"/>
      <c r="C33" s="1"/>
      <c r="D33" s="1"/>
      <c r="E33" s="1"/>
      <c r="F33" s="1"/>
      <c r="G33" s="1"/>
      <c r="H33" s="2" t="s">
        <v>125</v>
      </c>
      <c r="I33" s="1"/>
      <c r="J33" s="1"/>
      <c r="K33" s="1"/>
      <c r="L33" s="1"/>
      <c r="M33" s="1"/>
      <c r="N33" s="2" t="s">
        <v>126</v>
      </c>
      <c r="O33" s="31"/>
      <c r="P33" s="111">
        <v>2</v>
      </c>
      <c r="Q33" s="112" t="s">
        <v>31</v>
      </c>
      <c r="R33" s="43">
        <v>5527</v>
      </c>
      <c r="S33" s="43">
        <v>3813</v>
      </c>
      <c r="T33" s="43">
        <v>2741</v>
      </c>
      <c r="U33" s="92">
        <v>12081</v>
      </c>
      <c r="V33" s="31"/>
      <c r="W33" s="31"/>
      <c r="X33" s="31"/>
      <c r="Y33" s="1"/>
      <c r="Z33" s="36" t="s">
        <v>127</v>
      </c>
      <c r="AA33" s="65" t="s">
        <v>128</v>
      </c>
      <c r="AB33" s="136"/>
    </row>
    <row r="34" spans="1:28" ht="18">
      <c r="A34" s="16"/>
      <c r="B34" s="4" t="s">
        <v>10</v>
      </c>
      <c r="C34" s="23" t="s">
        <v>16</v>
      </c>
      <c r="D34" s="5" t="s">
        <v>17</v>
      </c>
      <c r="E34" s="5" t="s">
        <v>18</v>
      </c>
      <c r="F34" s="5" t="s">
        <v>19</v>
      </c>
      <c r="G34" s="5" t="s">
        <v>20</v>
      </c>
      <c r="H34" s="24" t="s">
        <v>21</v>
      </c>
      <c r="I34" s="42" t="s">
        <v>16</v>
      </c>
      <c r="J34" s="5" t="s">
        <v>17</v>
      </c>
      <c r="K34" s="5" t="s">
        <v>18</v>
      </c>
      <c r="L34" s="5" t="s">
        <v>19</v>
      </c>
      <c r="M34" s="5" t="s">
        <v>20</v>
      </c>
      <c r="N34" s="24" t="s">
        <v>21</v>
      </c>
      <c r="O34" s="31"/>
      <c r="P34" s="109">
        <v>3</v>
      </c>
      <c r="Q34" s="113" t="s">
        <v>36</v>
      </c>
      <c r="R34" s="43">
        <v>1200</v>
      </c>
      <c r="S34" s="43">
        <v>1771</v>
      </c>
      <c r="T34" s="43">
        <v>2514</v>
      </c>
      <c r="U34" s="92">
        <v>5485</v>
      </c>
      <c r="V34" s="31"/>
      <c r="W34" s="31"/>
      <c r="X34" s="31"/>
      <c r="Y34" s="1"/>
      <c r="Z34" s="36" t="s">
        <v>129</v>
      </c>
      <c r="AA34" s="65" t="s">
        <v>130</v>
      </c>
      <c r="AB34" s="136"/>
    </row>
    <row r="35" spans="1:28" ht="18">
      <c r="A35" s="1"/>
      <c r="B35" s="2" t="s">
        <v>131</v>
      </c>
      <c r="C35" s="82">
        <v>220320</v>
      </c>
      <c r="D35" s="71">
        <v>286017</v>
      </c>
      <c r="E35" s="71">
        <v>332539</v>
      </c>
      <c r="F35" s="71">
        <v>354252</v>
      </c>
      <c r="G35" s="71">
        <v>292533</v>
      </c>
      <c r="H35" s="83">
        <v>241262</v>
      </c>
      <c r="I35" s="55">
        <v>100</v>
      </c>
      <c r="J35" s="49">
        <v>100</v>
      </c>
      <c r="K35" s="49">
        <v>100</v>
      </c>
      <c r="L35" s="49">
        <v>100</v>
      </c>
      <c r="M35" s="49">
        <v>100</v>
      </c>
      <c r="N35" s="57">
        <v>100</v>
      </c>
      <c r="O35" s="31"/>
      <c r="P35" s="109">
        <v>4</v>
      </c>
      <c r="Q35" s="113" t="s">
        <v>41</v>
      </c>
      <c r="R35" s="43">
        <v>608</v>
      </c>
      <c r="S35" s="43">
        <v>828</v>
      </c>
      <c r="T35" s="43">
        <v>1107</v>
      </c>
      <c r="U35" s="92">
        <v>2543</v>
      </c>
      <c r="V35" s="31"/>
      <c r="W35" s="31"/>
      <c r="X35" s="31"/>
      <c r="Y35" s="1"/>
      <c r="Z35" s="36" t="s">
        <v>132</v>
      </c>
      <c r="AA35" s="65" t="s">
        <v>133</v>
      </c>
      <c r="AB35" s="136"/>
    </row>
    <row r="36" spans="1:28" ht="18">
      <c r="A36" s="15">
        <v>1</v>
      </c>
      <c r="B36" s="6" t="s">
        <v>24</v>
      </c>
      <c r="C36" s="72">
        <v>52413</v>
      </c>
      <c r="D36" s="73">
        <v>69433</v>
      </c>
      <c r="E36" s="73">
        <v>79900</v>
      </c>
      <c r="F36" s="73">
        <v>81051</v>
      </c>
      <c r="G36" s="73">
        <v>78489</v>
      </c>
      <c r="H36" s="84">
        <v>69727</v>
      </c>
      <c r="I36" s="55">
        <v>23.789488017429193</v>
      </c>
      <c r="J36" s="49">
        <v>24.275829758371007</v>
      </c>
      <c r="K36" s="49">
        <v>24.02725695331976</v>
      </c>
      <c r="L36" s="49">
        <v>22.879475627519394</v>
      </c>
      <c r="M36" s="49">
        <v>26.830819087077355</v>
      </c>
      <c r="N36" s="57">
        <v>28.900945859687809</v>
      </c>
      <c r="O36" s="31"/>
      <c r="P36" s="109">
        <v>5</v>
      </c>
      <c r="Q36" s="113" t="s">
        <v>47</v>
      </c>
      <c r="R36" s="43">
        <v>1357</v>
      </c>
      <c r="S36" s="43">
        <v>1075</v>
      </c>
      <c r="T36" s="43">
        <v>798</v>
      </c>
      <c r="U36" s="92">
        <v>3230</v>
      </c>
      <c r="V36" s="31"/>
      <c r="W36" s="31"/>
      <c r="X36" s="31"/>
      <c r="Y36" s="1"/>
      <c r="Z36" s="36" t="s">
        <v>134</v>
      </c>
      <c r="AA36" s="65" t="s">
        <v>135</v>
      </c>
      <c r="AB36" s="136"/>
    </row>
    <row r="37" spans="1:28" ht="18">
      <c r="A37" s="21">
        <v>2</v>
      </c>
      <c r="B37" s="13" t="s">
        <v>31</v>
      </c>
      <c r="C37" s="74">
        <v>36399</v>
      </c>
      <c r="D37" s="75">
        <v>24333</v>
      </c>
      <c r="E37" s="75">
        <v>17514</v>
      </c>
      <c r="F37" s="75">
        <v>16903</v>
      </c>
      <c r="G37" s="75">
        <v>17395</v>
      </c>
      <c r="H37" s="85">
        <v>13534</v>
      </c>
      <c r="I37" s="80">
        <v>16.520969498910677</v>
      </c>
      <c r="J37" s="31">
        <v>8.5075362653268858</v>
      </c>
      <c r="K37" s="31">
        <v>5.2667506668390773</v>
      </c>
      <c r="L37" s="31">
        <v>4.7714621230084795</v>
      </c>
      <c r="M37" s="31">
        <v>5.946337678142295</v>
      </c>
      <c r="N37" s="58">
        <v>5.6096691563528447</v>
      </c>
      <c r="O37" s="31"/>
      <c r="P37" s="114">
        <v>6</v>
      </c>
      <c r="Q37" s="115" t="s">
        <v>52</v>
      </c>
      <c r="R37" s="43">
        <v>757</v>
      </c>
      <c r="S37" s="43">
        <v>1102</v>
      </c>
      <c r="T37" s="43">
        <v>1709</v>
      </c>
      <c r="U37" s="92">
        <v>3568</v>
      </c>
      <c r="V37" s="31"/>
      <c r="W37" s="31"/>
      <c r="X37" s="31"/>
      <c r="Y37" s="1"/>
      <c r="Z37" s="36" t="s">
        <v>136</v>
      </c>
      <c r="AA37" s="65" t="s">
        <v>137</v>
      </c>
      <c r="AB37" s="136"/>
    </row>
    <row r="38" spans="1:28" ht="18">
      <c r="A38" s="21">
        <v>3</v>
      </c>
      <c r="B38" s="13" t="s">
        <v>36</v>
      </c>
      <c r="C38" s="74">
        <v>16475</v>
      </c>
      <c r="D38" s="75">
        <v>19535</v>
      </c>
      <c r="E38" s="75">
        <v>22052</v>
      </c>
      <c r="F38" s="75">
        <v>23242</v>
      </c>
      <c r="G38" s="75">
        <v>22794</v>
      </c>
      <c r="H38" s="85">
        <v>21607</v>
      </c>
      <c r="I38" s="80">
        <v>7.4777596223674649</v>
      </c>
      <c r="J38" s="31">
        <v>6.830013600590175</v>
      </c>
      <c r="K38" s="31">
        <v>6.6314026324731836</v>
      </c>
      <c r="L38" s="31">
        <v>6.5608662759843268</v>
      </c>
      <c r="M38" s="31">
        <v>7.7919414219934158</v>
      </c>
      <c r="N38" s="58">
        <v>8.9558239590155111</v>
      </c>
      <c r="O38" s="31"/>
      <c r="P38" s="109">
        <v>7</v>
      </c>
      <c r="Q38" s="110" t="s">
        <v>57</v>
      </c>
      <c r="R38" s="43">
        <v>4494</v>
      </c>
      <c r="S38" s="43">
        <v>4394</v>
      </c>
      <c r="T38" s="43">
        <v>2839</v>
      </c>
      <c r="U38" s="92">
        <v>11727</v>
      </c>
      <c r="V38" s="31"/>
      <c r="W38" s="31"/>
      <c r="X38" s="31"/>
      <c r="Y38" s="1"/>
      <c r="Z38" s="36" t="s">
        <v>138</v>
      </c>
      <c r="AA38" s="65" t="s">
        <v>139</v>
      </c>
      <c r="AB38" s="136"/>
    </row>
    <row r="39" spans="1:28" ht="18">
      <c r="A39" s="21">
        <v>4</v>
      </c>
      <c r="B39" s="13" t="s">
        <v>41</v>
      </c>
      <c r="C39" s="74">
        <v>9196</v>
      </c>
      <c r="D39" s="75">
        <v>10903</v>
      </c>
      <c r="E39" s="75">
        <v>11670</v>
      </c>
      <c r="F39" s="75">
        <v>12634</v>
      </c>
      <c r="G39" s="75">
        <v>12641</v>
      </c>
      <c r="H39" s="85">
        <v>10179</v>
      </c>
      <c r="I39" s="80">
        <v>4.1739288307915761</v>
      </c>
      <c r="J39" s="31">
        <v>3.8120111741609763</v>
      </c>
      <c r="K39" s="31">
        <v>3.5093628115799955</v>
      </c>
      <c r="L39" s="31">
        <v>3.5663877691586778</v>
      </c>
      <c r="M39" s="31">
        <v>4.3212218792409747</v>
      </c>
      <c r="N39" s="58">
        <v>4.2190647511833612</v>
      </c>
      <c r="O39" s="31"/>
      <c r="P39" s="109">
        <v>8</v>
      </c>
      <c r="Q39" s="110" t="s">
        <v>61</v>
      </c>
      <c r="R39" s="43">
        <v>0</v>
      </c>
      <c r="S39" s="43">
        <v>0</v>
      </c>
      <c r="T39" s="43">
        <v>7</v>
      </c>
      <c r="U39" s="92">
        <v>7</v>
      </c>
      <c r="V39" s="31"/>
      <c r="W39" s="31"/>
      <c r="X39" s="31"/>
      <c r="Y39" s="1"/>
      <c r="Z39" s="36" t="s">
        <v>140</v>
      </c>
      <c r="AA39" s="65" t="s">
        <v>141</v>
      </c>
      <c r="AB39" s="136"/>
    </row>
    <row r="40" spans="1:28" ht="18">
      <c r="A40" s="21">
        <v>5</v>
      </c>
      <c r="B40" s="13" t="s">
        <v>47</v>
      </c>
      <c r="C40" s="74">
        <v>9389</v>
      </c>
      <c r="D40" s="75">
        <v>12709</v>
      </c>
      <c r="E40" s="75">
        <v>14351</v>
      </c>
      <c r="F40" s="75">
        <v>14507</v>
      </c>
      <c r="G40" s="75">
        <v>9512</v>
      </c>
      <c r="H40" s="85">
        <v>6784</v>
      </c>
      <c r="I40" s="80">
        <v>4.2615286855482939</v>
      </c>
      <c r="J40" s="31">
        <v>4.4434421730176883</v>
      </c>
      <c r="K40" s="31">
        <v>4.3155840367595983</v>
      </c>
      <c r="L40" s="31">
        <v>4.0951074376432599</v>
      </c>
      <c r="M40" s="31">
        <v>3.2515989649031045</v>
      </c>
      <c r="N40" s="58">
        <v>2.8118808598121543</v>
      </c>
      <c r="O40" s="31"/>
      <c r="P40" s="109">
        <v>9</v>
      </c>
      <c r="Q40" s="110" t="s">
        <v>65</v>
      </c>
      <c r="R40" s="43">
        <v>3319</v>
      </c>
      <c r="S40" s="43">
        <v>3153</v>
      </c>
      <c r="T40" s="43">
        <v>3297</v>
      </c>
      <c r="U40" s="92">
        <v>9769</v>
      </c>
      <c r="V40" s="31"/>
      <c r="W40" s="31"/>
      <c r="X40" s="31"/>
      <c r="Y40" s="1"/>
      <c r="Z40" s="36" t="s">
        <v>142</v>
      </c>
      <c r="AA40" s="65" t="s">
        <v>143</v>
      </c>
      <c r="AB40" s="136"/>
    </row>
    <row r="41" spans="1:28" ht="18">
      <c r="A41" s="21">
        <v>6</v>
      </c>
      <c r="B41" s="13" t="s">
        <v>52</v>
      </c>
      <c r="C41" s="74">
        <v>8580</v>
      </c>
      <c r="D41" s="75">
        <v>11431</v>
      </c>
      <c r="E41" s="75">
        <v>11768</v>
      </c>
      <c r="F41" s="75">
        <v>13094</v>
      </c>
      <c r="G41" s="75">
        <v>15110</v>
      </c>
      <c r="H41" s="85">
        <v>15959</v>
      </c>
      <c r="I41" s="80">
        <v>3.8943355119825709</v>
      </c>
      <c r="J41" s="31">
        <v>3.9966155857868584</v>
      </c>
      <c r="K41" s="31">
        <v>3.538833039132252</v>
      </c>
      <c r="L41" s="31">
        <v>3.6962388356311324</v>
      </c>
      <c r="M41" s="31">
        <v>5.1652292220023037</v>
      </c>
      <c r="N41" s="58">
        <v>6.6148005073322773</v>
      </c>
      <c r="O41" s="31"/>
      <c r="P41" s="109">
        <v>10</v>
      </c>
      <c r="Q41" s="116" t="s">
        <v>69</v>
      </c>
      <c r="R41" s="28">
        <v>3926.4783199999983</v>
      </c>
      <c r="S41" s="28">
        <v>23458.086819999997</v>
      </c>
      <c r="T41" s="28">
        <v>36165.236961000002</v>
      </c>
      <c r="U41" s="92">
        <v>63549.802100999994</v>
      </c>
      <c r="V41" s="31"/>
      <c r="W41" s="31"/>
      <c r="X41" s="31"/>
      <c r="Y41" s="1"/>
      <c r="Z41" s="36" t="s">
        <v>144</v>
      </c>
      <c r="AA41" s="65" t="s">
        <v>145</v>
      </c>
      <c r="AB41" s="136"/>
    </row>
    <row r="42" spans="1:28" ht="18">
      <c r="A42" s="21">
        <v>7</v>
      </c>
      <c r="B42" s="13" t="s">
        <v>57</v>
      </c>
      <c r="C42" s="74">
        <v>34642</v>
      </c>
      <c r="D42" s="75">
        <v>50236</v>
      </c>
      <c r="E42" s="75">
        <v>55922</v>
      </c>
      <c r="F42" s="75">
        <v>59851</v>
      </c>
      <c r="G42" s="75">
        <v>41736</v>
      </c>
      <c r="H42" s="85">
        <v>26411</v>
      </c>
      <c r="I42" s="80">
        <v>15.723493100944081</v>
      </c>
      <c r="J42" s="31">
        <v>17.563990951586796</v>
      </c>
      <c r="K42" s="31">
        <v>16.816674134462424</v>
      </c>
      <c r="L42" s="31">
        <v>16.89503517270192</v>
      </c>
      <c r="M42" s="31">
        <v>14.267108326240116</v>
      </c>
      <c r="N42" s="58">
        <v>10.947020251842396</v>
      </c>
      <c r="O42" s="31"/>
      <c r="P42" s="16"/>
      <c r="Q42" s="17" t="s">
        <v>13</v>
      </c>
      <c r="R42" s="39">
        <v>28464.478319999998</v>
      </c>
      <c r="S42" s="39">
        <v>46242.086819999997</v>
      </c>
      <c r="T42" s="39">
        <v>58305.236961000002</v>
      </c>
      <c r="U42" s="118">
        <v>133011.80210099998</v>
      </c>
      <c r="V42" s="31"/>
      <c r="W42" s="31"/>
      <c r="X42" s="31"/>
      <c r="Y42" s="1"/>
      <c r="Z42" s="36" t="s">
        <v>146</v>
      </c>
      <c r="AA42" s="65" t="s">
        <v>147</v>
      </c>
      <c r="AB42" s="137"/>
    </row>
    <row r="43" spans="1:28" ht="18">
      <c r="A43" s="21">
        <v>8</v>
      </c>
      <c r="B43" s="13" t="s">
        <v>61</v>
      </c>
      <c r="C43" s="74">
        <v>3070</v>
      </c>
      <c r="D43" s="75">
        <v>13467</v>
      </c>
      <c r="E43" s="75">
        <v>27657</v>
      </c>
      <c r="F43" s="75">
        <v>24713</v>
      </c>
      <c r="G43" s="75">
        <v>2201</v>
      </c>
      <c r="H43" s="85">
        <v>434</v>
      </c>
      <c r="I43" s="80">
        <v>1.3934277414669571</v>
      </c>
      <c r="J43" s="31">
        <v>4.7084613851624209</v>
      </c>
      <c r="K43" s="31">
        <v>8.3169192184976808</v>
      </c>
      <c r="L43" s="31">
        <v>6.9761074037690687</v>
      </c>
      <c r="M43" s="31">
        <v>0.75239374703024953</v>
      </c>
      <c r="N43" s="58">
        <v>0.17988742528869031</v>
      </c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1"/>
      <c r="Z43" s="91" t="s">
        <v>148</v>
      </c>
      <c r="AA43" s="37" t="s">
        <v>149</v>
      </c>
      <c r="AB43" s="121">
        <v>0</v>
      </c>
    </row>
    <row r="44" spans="1:28" ht="18">
      <c r="A44" s="21">
        <v>9</v>
      </c>
      <c r="B44" s="13" t="s">
        <v>65</v>
      </c>
      <c r="C44" s="74">
        <v>18605</v>
      </c>
      <c r="D44" s="75">
        <v>30481</v>
      </c>
      <c r="E44" s="75">
        <v>35967</v>
      </c>
      <c r="F44" s="75">
        <v>31989</v>
      </c>
      <c r="G44" s="75">
        <v>29415</v>
      </c>
      <c r="H44" s="85">
        <v>23802</v>
      </c>
      <c r="I44" s="80">
        <v>8.4445352214960057</v>
      </c>
      <c r="J44" s="31">
        <v>10.657058846152502</v>
      </c>
      <c r="K44" s="31">
        <v>10.815874228286006</v>
      </c>
      <c r="L44" s="31">
        <v>9.0300125334507637</v>
      </c>
      <c r="M44" s="31">
        <v>10.055275815036252</v>
      </c>
      <c r="N44" s="58">
        <v>9.8656232643350386</v>
      </c>
      <c r="O44" s="1"/>
      <c r="P44" s="3" t="s">
        <v>113</v>
      </c>
      <c r="Q44" s="1"/>
      <c r="R44" s="1"/>
      <c r="S44" s="1"/>
      <c r="T44" s="1"/>
      <c r="U44" s="106" t="s">
        <v>2</v>
      </c>
      <c r="V44" s="1"/>
      <c r="W44" s="1"/>
      <c r="X44" s="1"/>
      <c r="Y44" s="1"/>
      <c r="Z44" s="9" t="s">
        <v>150</v>
      </c>
      <c r="AA44" s="9"/>
      <c r="AB44" s="1"/>
    </row>
    <row r="45" spans="1:28" ht="18">
      <c r="A45" s="25">
        <v>10</v>
      </c>
      <c r="B45" s="7" t="s">
        <v>69</v>
      </c>
      <c r="C45" s="76">
        <v>31551</v>
      </c>
      <c r="D45" s="77">
        <v>43488</v>
      </c>
      <c r="E45" s="77">
        <v>55739</v>
      </c>
      <c r="F45" s="77">
        <v>76267</v>
      </c>
      <c r="G45" s="77">
        <v>63240</v>
      </c>
      <c r="H45" s="86">
        <v>52825</v>
      </c>
      <c r="I45" s="53">
        <v>14.320533769063182</v>
      </c>
      <c r="J45" s="50">
        <v>15.20469063027722</v>
      </c>
      <c r="K45" s="50">
        <v>16.761642995257699</v>
      </c>
      <c r="L45" s="50">
        <v>21.529024536205867</v>
      </c>
      <c r="M45" s="50">
        <v>21.618073858333929</v>
      </c>
      <c r="N45" s="81">
        <v>21.895283965149918</v>
      </c>
      <c r="O45" s="1"/>
      <c r="P45" s="107" t="s">
        <v>151</v>
      </c>
      <c r="Q45" s="108"/>
      <c r="R45" s="5" t="s">
        <v>117</v>
      </c>
      <c r="S45" s="5" t="s">
        <v>118</v>
      </c>
      <c r="T45" s="5" t="s">
        <v>119</v>
      </c>
      <c r="U45" s="119" t="s">
        <v>13</v>
      </c>
      <c r="V45" s="1"/>
      <c r="W45" s="1"/>
      <c r="X45" s="1"/>
      <c r="Y45" s="1"/>
      <c r="Z45" s="1"/>
      <c r="AA45" s="1"/>
      <c r="AB45" s="1"/>
    </row>
    <row r="46" spans="1:28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09">
        <v>1</v>
      </c>
      <c r="Q46" s="110" t="s">
        <v>24</v>
      </c>
      <c r="R46" s="43">
        <v>6054</v>
      </c>
      <c r="S46" s="43">
        <v>8892</v>
      </c>
      <c r="T46" s="43">
        <v>18638</v>
      </c>
      <c r="U46" s="92">
        <v>33584</v>
      </c>
      <c r="V46" s="1"/>
      <c r="W46" s="1"/>
      <c r="X46" s="1"/>
      <c r="Y46" s="1"/>
      <c r="Z46" s="1"/>
      <c r="AA46" s="1"/>
      <c r="AB46" s="1"/>
    </row>
    <row r="47" spans="1:28" ht="18">
      <c r="A47" s="3" t="s">
        <v>152</v>
      </c>
      <c r="B47" s="1"/>
      <c r="C47" s="1"/>
      <c r="D47" s="1"/>
      <c r="E47" s="87" t="s">
        <v>125</v>
      </c>
      <c r="F47" s="1"/>
      <c r="G47" s="1"/>
      <c r="H47" s="87" t="s">
        <v>126</v>
      </c>
      <c r="I47" s="1"/>
      <c r="J47" s="1"/>
      <c r="K47" s="1"/>
      <c r="L47" s="1"/>
      <c r="M47" s="1"/>
      <c r="N47" s="1"/>
      <c r="O47" s="1"/>
      <c r="P47" s="111">
        <v>2</v>
      </c>
      <c r="Q47" s="112" t="s">
        <v>31</v>
      </c>
      <c r="R47" s="43">
        <v>4598</v>
      </c>
      <c r="S47" s="43">
        <v>5100</v>
      </c>
      <c r="T47" s="43">
        <v>7167</v>
      </c>
      <c r="U47" s="92">
        <v>16865</v>
      </c>
      <c r="V47" s="1"/>
      <c r="W47" s="1"/>
      <c r="X47" s="1"/>
      <c r="Y47" s="1"/>
      <c r="Z47" s="1"/>
      <c r="AA47" s="1"/>
      <c r="AB47" s="1"/>
    </row>
    <row r="48" spans="1:28" ht="18">
      <c r="A48" s="16"/>
      <c r="B48" s="17" t="s">
        <v>10</v>
      </c>
      <c r="C48" s="5" t="s">
        <v>117</v>
      </c>
      <c r="D48" s="5" t="s">
        <v>118</v>
      </c>
      <c r="E48" s="5" t="s">
        <v>119</v>
      </c>
      <c r="F48" s="42" t="s">
        <v>117</v>
      </c>
      <c r="G48" s="5" t="s">
        <v>118</v>
      </c>
      <c r="H48" s="24" t="s">
        <v>119</v>
      </c>
      <c r="I48" s="1"/>
      <c r="J48" s="1"/>
      <c r="K48" s="1"/>
      <c r="L48" s="1"/>
      <c r="M48" s="1"/>
      <c r="N48" s="1"/>
      <c r="O48" s="1"/>
      <c r="P48" s="109">
        <v>3</v>
      </c>
      <c r="Q48" s="113" t="s">
        <v>36</v>
      </c>
      <c r="R48" s="43">
        <v>998</v>
      </c>
      <c r="S48" s="43">
        <v>2369</v>
      </c>
      <c r="T48" s="43">
        <v>6575</v>
      </c>
      <c r="U48" s="92">
        <v>9942</v>
      </c>
      <c r="V48" s="1"/>
      <c r="W48" s="1"/>
      <c r="X48" s="1"/>
      <c r="Y48" s="1"/>
      <c r="Z48" s="1"/>
      <c r="AA48" s="1"/>
      <c r="AB48" s="1"/>
    </row>
    <row r="49" spans="1:21" ht="18">
      <c r="A49" s="21"/>
      <c r="B49" s="19" t="s">
        <v>131</v>
      </c>
      <c r="C49" s="39">
        <v>172324</v>
      </c>
      <c r="D49" s="39">
        <v>188697</v>
      </c>
      <c r="E49" s="39">
        <v>148601</v>
      </c>
      <c r="F49" s="54">
        <v>100</v>
      </c>
      <c r="G49" s="59">
        <v>100</v>
      </c>
      <c r="H49" s="60">
        <v>100</v>
      </c>
      <c r="I49" s="1"/>
      <c r="J49" s="1"/>
      <c r="K49" s="1"/>
      <c r="L49" s="1"/>
      <c r="M49" s="1"/>
      <c r="N49" s="1"/>
      <c r="O49" s="1"/>
      <c r="P49" s="109">
        <v>4</v>
      </c>
      <c r="Q49" s="113" t="s">
        <v>41</v>
      </c>
      <c r="R49" s="43">
        <v>506</v>
      </c>
      <c r="S49" s="43">
        <v>1108</v>
      </c>
      <c r="T49" s="43">
        <v>2896</v>
      </c>
      <c r="U49" s="92">
        <v>4510</v>
      </c>
    </row>
    <row r="50" spans="1:21" ht="18">
      <c r="A50" s="15">
        <v>1</v>
      </c>
      <c r="B50" s="27" t="s">
        <v>24</v>
      </c>
      <c r="C50" s="44">
        <v>44048</v>
      </c>
      <c r="D50" s="44">
        <v>44074</v>
      </c>
      <c r="E50" s="44">
        <v>37210</v>
      </c>
      <c r="F50" s="80">
        <v>25.561152248090806</v>
      </c>
      <c r="G50" s="31">
        <v>23.357022104219993</v>
      </c>
      <c r="H50" s="58">
        <v>25.040208343147086</v>
      </c>
      <c r="I50" s="1"/>
      <c r="J50" s="1"/>
      <c r="K50" s="1"/>
      <c r="L50" s="1"/>
      <c r="M50" s="1"/>
      <c r="N50" s="1"/>
      <c r="O50" s="1"/>
      <c r="P50" s="109">
        <v>5</v>
      </c>
      <c r="Q50" s="113" t="s">
        <v>47</v>
      </c>
      <c r="R50" s="43">
        <v>1129</v>
      </c>
      <c r="S50" s="43">
        <v>1437</v>
      </c>
      <c r="T50" s="43">
        <v>2088</v>
      </c>
      <c r="U50" s="92">
        <v>4654</v>
      </c>
    </row>
    <row r="51" spans="1:21" ht="18">
      <c r="A51" s="21">
        <v>2</v>
      </c>
      <c r="B51" s="19" t="s">
        <v>31</v>
      </c>
      <c r="C51" s="28">
        <v>33458</v>
      </c>
      <c r="D51" s="28">
        <v>25277</v>
      </c>
      <c r="E51" s="28">
        <v>14309</v>
      </c>
      <c r="F51" s="80">
        <v>19.4157517234976</v>
      </c>
      <c r="G51" s="31">
        <v>13.395549478794045</v>
      </c>
      <c r="H51" s="58">
        <v>9.6291411228726584</v>
      </c>
      <c r="I51" s="1"/>
      <c r="J51" s="1"/>
      <c r="K51" s="1"/>
      <c r="L51" s="1"/>
      <c r="M51" s="1"/>
      <c r="N51" s="1"/>
      <c r="O51" s="1"/>
      <c r="P51" s="114">
        <v>6</v>
      </c>
      <c r="Q51" s="115" t="s">
        <v>52</v>
      </c>
      <c r="R51" s="43">
        <v>629</v>
      </c>
      <c r="S51" s="43">
        <v>1474</v>
      </c>
      <c r="T51" s="43">
        <v>4469</v>
      </c>
      <c r="U51" s="92">
        <v>6572</v>
      </c>
    </row>
    <row r="52" spans="1:21" ht="18">
      <c r="A52" s="21">
        <v>3</v>
      </c>
      <c r="B52" s="19" t="s">
        <v>36</v>
      </c>
      <c r="C52" s="28">
        <v>7265</v>
      </c>
      <c r="D52" s="28">
        <v>11743</v>
      </c>
      <c r="E52" s="28">
        <v>13126</v>
      </c>
      <c r="F52" s="80">
        <v>4.2158956384485036</v>
      </c>
      <c r="G52" s="31">
        <v>6.2232043964662926</v>
      </c>
      <c r="H52" s="58">
        <v>8.8330495757094507</v>
      </c>
      <c r="I52" s="1"/>
      <c r="J52" s="1"/>
      <c r="K52" s="1"/>
      <c r="L52" s="1"/>
      <c r="M52" s="1"/>
      <c r="N52" s="1"/>
      <c r="O52" s="1"/>
      <c r="P52" s="109">
        <v>7</v>
      </c>
      <c r="Q52" s="110" t="s">
        <v>57</v>
      </c>
      <c r="R52" s="43">
        <v>3739</v>
      </c>
      <c r="S52" s="43">
        <v>5877</v>
      </c>
      <c r="T52" s="43">
        <v>7423</v>
      </c>
      <c r="U52" s="92">
        <v>17039</v>
      </c>
    </row>
    <row r="53" spans="1:21" ht="18">
      <c r="A53" s="21">
        <v>4</v>
      </c>
      <c r="B53" s="19" t="s">
        <v>41</v>
      </c>
      <c r="C53" s="28">
        <v>3682</v>
      </c>
      <c r="D53" s="28">
        <v>5492</v>
      </c>
      <c r="E53" s="28">
        <v>5781</v>
      </c>
      <c r="F53" s="80">
        <v>2.1366727791833986</v>
      </c>
      <c r="G53" s="31">
        <v>2.9104861232558017</v>
      </c>
      <c r="H53" s="58">
        <v>3.8902833762895273</v>
      </c>
      <c r="I53" s="1"/>
      <c r="J53" s="1"/>
      <c r="K53" s="1"/>
      <c r="L53" s="1"/>
      <c r="M53" s="1"/>
      <c r="N53" s="1"/>
      <c r="O53" s="1"/>
      <c r="P53" s="109">
        <v>8</v>
      </c>
      <c r="Q53" s="110" t="s">
        <v>61</v>
      </c>
      <c r="R53" s="43">
        <v>0</v>
      </c>
      <c r="S53" s="43">
        <v>0</v>
      </c>
      <c r="T53" s="43">
        <v>18</v>
      </c>
      <c r="U53" s="92">
        <v>18</v>
      </c>
    </row>
    <row r="54" spans="1:21" ht="18">
      <c r="A54" s="21">
        <v>5</v>
      </c>
      <c r="B54" s="19" t="s">
        <v>47</v>
      </c>
      <c r="C54" s="28">
        <v>8217</v>
      </c>
      <c r="D54" s="28">
        <v>7125</v>
      </c>
      <c r="E54" s="28">
        <v>4168</v>
      </c>
      <c r="F54" s="80">
        <v>4.7683433532183557</v>
      </c>
      <c r="G54" s="31">
        <v>3.7758946883098297</v>
      </c>
      <c r="H54" s="58">
        <v>2.8048263470636137</v>
      </c>
      <c r="I54" s="1"/>
      <c r="J54" s="1"/>
      <c r="K54" s="1"/>
      <c r="L54" s="1"/>
      <c r="M54" s="1"/>
      <c r="N54" s="1"/>
      <c r="O54" s="1"/>
      <c r="P54" s="109">
        <v>9</v>
      </c>
      <c r="Q54" s="110" t="s">
        <v>65</v>
      </c>
      <c r="R54" s="43">
        <v>2762</v>
      </c>
      <c r="S54" s="43">
        <v>4217</v>
      </c>
      <c r="T54" s="43">
        <v>8622</v>
      </c>
      <c r="U54" s="92">
        <v>15601</v>
      </c>
    </row>
    <row r="55" spans="1:21" ht="18">
      <c r="A55" s="21">
        <v>6</v>
      </c>
      <c r="B55" s="19" t="s">
        <v>52</v>
      </c>
      <c r="C55" s="28">
        <v>4580</v>
      </c>
      <c r="D55" s="28">
        <v>7304</v>
      </c>
      <c r="E55" s="28">
        <v>8922</v>
      </c>
      <c r="F55" s="80">
        <v>2.6577841739978183</v>
      </c>
      <c r="G55" s="31">
        <v>3.870755761882807</v>
      </c>
      <c r="H55" s="58">
        <v>6.0039972813103546</v>
      </c>
      <c r="I55" s="1"/>
      <c r="J55" s="1"/>
      <c r="K55" s="1"/>
      <c r="L55" s="1"/>
      <c r="M55" s="1"/>
      <c r="N55" s="1"/>
      <c r="O55" s="1"/>
      <c r="P55" s="109">
        <v>10</v>
      </c>
      <c r="Q55" s="116" t="s">
        <v>69</v>
      </c>
      <c r="R55" s="43">
        <v>3269.0382360000003</v>
      </c>
      <c r="S55" s="43">
        <v>7595.0536589999974</v>
      </c>
      <c r="T55" s="43">
        <v>16535.714682999998</v>
      </c>
      <c r="U55" s="92">
        <v>27399.806577999996</v>
      </c>
    </row>
    <row r="56" spans="1:21" ht="18">
      <c r="A56" s="21">
        <v>7</v>
      </c>
      <c r="B56" s="19" t="s">
        <v>57</v>
      </c>
      <c r="C56" s="28">
        <v>27205</v>
      </c>
      <c r="D56" s="28">
        <v>29129</v>
      </c>
      <c r="E56" s="28">
        <v>14819</v>
      </c>
      <c r="F56" s="80">
        <v>15.78712193310276</v>
      </c>
      <c r="G56" s="31">
        <v>15.43691738607397</v>
      </c>
      <c r="H56" s="58">
        <v>9.9723420434586583</v>
      </c>
      <c r="I56" s="1"/>
      <c r="J56" s="1"/>
      <c r="K56" s="1"/>
      <c r="L56" s="1"/>
      <c r="M56" s="1"/>
      <c r="N56" s="1"/>
      <c r="O56" s="1"/>
      <c r="P56" s="16"/>
      <c r="Q56" s="17" t="s">
        <v>13</v>
      </c>
      <c r="R56" s="39">
        <v>23684.038236</v>
      </c>
      <c r="S56" s="39">
        <v>38069.053658999997</v>
      </c>
      <c r="T56" s="39">
        <v>74431.714682999998</v>
      </c>
      <c r="U56" s="118">
        <v>136184.80657799999</v>
      </c>
    </row>
    <row r="57" spans="1:21" ht="18">
      <c r="A57" s="21">
        <v>8</v>
      </c>
      <c r="B57" s="19" t="s">
        <v>61</v>
      </c>
      <c r="C57" s="28">
        <v>0</v>
      </c>
      <c r="D57" s="28">
        <v>0</v>
      </c>
      <c r="E57" s="28">
        <v>36</v>
      </c>
      <c r="F57" s="80">
        <v>0</v>
      </c>
      <c r="G57" s="31">
        <v>0</v>
      </c>
      <c r="H57" s="58">
        <v>2.4225947335482265E-2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8">
      <c r="A58" s="21">
        <v>9</v>
      </c>
      <c r="B58" s="19" t="s">
        <v>65</v>
      </c>
      <c r="C58" s="28">
        <v>20096</v>
      </c>
      <c r="D58" s="28">
        <v>20904</v>
      </c>
      <c r="E58" s="28">
        <v>17213</v>
      </c>
      <c r="F58" s="80">
        <v>11.661753441192173</v>
      </c>
      <c r="G58" s="31">
        <v>11.078077552902272</v>
      </c>
      <c r="H58" s="58">
        <v>11.583367541268229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8">
      <c r="A59" s="25">
        <v>10</v>
      </c>
      <c r="B59" s="26" t="s">
        <v>69</v>
      </c>
      <c r="C59" s="40">
        <v>23774</v>
      </c>
      <c r="D59" s="40">
        <v>37650</v>
      </c>
      <c r="E59" s="40">
        <v>33018</v>
      </c>
      <c r="F59" s="53">
        <v>13.796105011489985</v>
      </c>
      <c r="G59" s="50">
        <v>19.952622458226681</v>
      </c>
      <c r="H59" s="81">
        <v>22.219231364526486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</sheetData>
  <mergeCells count="2">
    <mergeCell ref="C3:E3"/>
    <mergeCell ref="F3:H3"/>
  </mergeCells>
  <phoneticPr fontId="1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042A4-9E30-44B1-BBC4-69DCD3F7456A}">
  <dimension ref="B1:L584"/>
  <sheetViews>
    <sheetView workbookViewId="0">
      <pane xSplit="5" ySplit="9" topLeftCell="F573" activePane="bottomRight" state="frozen"/>
      <selection pane="topRight" activeCell="F1" sqref="F1"/>
      <selection pane="bottomLeft" activeCell="A10" sqref="A10"/>
      <selection pane="bottomRight" activeCell="F5" sqref="F5"/>
    </sheetView>
  </sheetViews>
  <sheetFormatPr defaultColWidth="9" defaultRowHeight="18"/>
  <cols>
    <col min="1" max="1" width="1.5" style="371" customWidth="1"/>
    <col min="2" max="2" width="5" style="378" customWidth="1"/>
    <col min="3" max="3" width="4.58203125" style="377" customWidth="1"/>
    <col min="4" max="4" width="5" style="378" bestFit="1" customWidth="1"/>
    <col min="5" max="5" width="5.33203125" style="378" customWidth="1"/>
    <col min="6" max="6" width="26.33203125" style="379" customWidth="1"/>
    <col min="7" max="7" width="5.5" style="380" bestFit="1" customWidth="1"/>
    <col min="8" max="8" width="20.58203125" style="379" customWidth="1"/>
    <col min="9" max="9" width="5.5" style="380" customWidth="1"/>
    <col min="10" max="10" width="20.58203125" style="379" customWidth="1"/>
    <col min="11" max="11" width="5.5" style="380" customWidth="1"/>
    <col min="12" max="12" width="20.58203125" style="381" customWidth="1"/>
    <col min="13" max="13" width="1.5" style="371" customWidth="1"/>
    <col min="14" max="16384" width="9" style="371"/>
  </cols>
  <sheetData>
    <row r="1" spans="2:12" ht="28">
      <c r="B1" s="1066" t="s">
        <v>725</v>
      </c>
      <c r="C1" s="1066"/>
      <c r="D1" s="1066"/>
      <c r="E1" s="1066"/>
      <c r="F1" s="1066"/>
      <c r="G1" s="1066"/>
      <c r="H1" s="1066"/>
      <c r="I1" s="1066"/>
      <c r="J1" s="1066"/>
      <c r="K1" s="1066"/>
      <c r="L1" s="1066"/>
    </row>
    <row r="2" spans="2:12" ht="13.5" customHeight="1">
      <c r="B2" s="372"/>
      <c r="C2" s="373"/>
      <c r="D2" s="373"/>
      <c r="E2" s="373"/>
      <c r="F2" s="374"/>
      <c r="G2" s="375"/>
      <c r="H2" s="374"/>
      <c r="I2" s="375"/>
      <c r="J2" s="374"/>
      <c r="K2" s="375"/>
      <c r="L2" s="374"/>
    </row>
    <row r="3" spans="2:12" ht="13.5" customHeight="1">
      <c r="B3" s="372"/>
      <c r="C3" s="373"/>
      <c r="D3" s="373"/>
      <c r="E3" s="373"/>
      <c r="F3" s="374"/>
      <c r="G3" s="375"/>
      <c r="H3" s="374"/>
      <c r="I3" s="375"/>
      <c r="J3" s="374"/>
      <c r="K3" s="375"/>
      <c r="L3" s="374"/>
    </row>
    <row r="4" spans="2:12" ht="17.25" customHeight="1">
      <c r="B4" s="372"/>
      <c r="C4" s="373"/>
      <c r="D4" s="373"/>
      <c r="E4" s="373"/>
      <c r="F4" s="374"/>
      <c r="G4" s="375"/>
      <c r="H4" s="374"/>
      <c r="I4" s="375"/>
      <c r="J4" s="374"/>
      <c r="K4" s="375"/>
      <c r="L4" s="374"/>
    </row>
    <row r="5" spans="2:12" ht="13.5" customHeight="1">
      <c r="B5" s="372"/>
      <c r="C5" s="373"/>
      <c r="D5" s="373"/>
      <c r="E5" s="373"/>
      <c r="F5" s="374"/>
      <c r="G5" s="375"/>
      <c r="H5" s="374"/>
      <c r="I5" s="375"/>
      <c r="J5" s="374"/>
      <c r="K5" s="375"/>
      <c r="L5" s="374"/>
    </row>
    <row r="6" spans="2:12">
      <c r="B6" s="376" t="s">
        <v>726</v>
      </c>
    </row>
    <row r="7" spans="2:12">
      <c r="B7" s="1067" t="s">
        <v>727</v>
      </c>
      <c r="C7" s="1068"/>
      <c r="D7" s="1068"/>
      <c r="E7" s="1068"/>
      <c r="F7" s="1069"/>
      <c r="G7" s="1067" t="s">
        <v>728</v>
      </c>
      <c r="H7" s="1069"/>
      <c r="I7" s="1067" t="s">
        <v>729</v>
      </c>
      <c r="J7" s="1068"/>
      <c r="K7" s="1067" t="s">
        <v>730</v>
      </c>
      <c r="L7" s="1069"/>
    </row>
    <row r="8" spans="2:12">
      <c r="B8" s="1058" t="s">
        <v>731</v>
      </c>
      <c r="C8" s="1059"/>
      <c r="D8" s="1059"/>
      <c r="E8" s="1060"/>
      <c r="F8" s="1061" t="s">
        <v>732</v>
      </c>
      <c r="G8" s="1063" t="s">
        <v>733</v>
      </c>
      <c r="H8" s="1051" t="s">
        <v>732</v>
      </c>
      <c r="I8" s="1063" t="s">
        <v>733</v>
      </c>
      <c r="J8" s="1058" t="s">
        <v>732</v>
      </c>
      <c r="K8" s="1063" t="s">
        <v>733</v>
      </c>
      <c r="L8" s="1051" t="s">
        <v>732</v>
      </c>
    </row>
    <row r="9" spans="2:12" s="382" customFormat="1">
      <c r="B9" s="1053" t="s">
        <v>734</v>
      </c>
      <c r="C9" s="1054"/>
      <c r="D9" s="1053" t="s">
        <v>735</v>
      </c>
      <c r="E9" s="1054"/>
      <c r="F9" s="1062"/>
      <c r="G9" s="1064"/>
      <c r="H9" s="1052"/>
      <c r="I9" s="1064"/>
      <c r="J9" s="1065"/>
      <c r="K9" s="1064"/>
      <c r="L9" s="1052"/>
    </row>
    <row r="10" spans="2:12">
      <c r="B10" s="383" t="s">
        <v>736</v>
      </c>
      <c r="C10" s="384" t="s">
        <v>270</v>
      </c>
      <c r="D10" s="383"/>
      <c r="E10" s="384"/>
      <c r="F10" s="385" t="s">
        <v>737</v>
      </c>
      <c r="G10" s="386" t="s">
        <v>738</v>
      </c>
      <c r="H10" s="387" t="s">
        <v>352</v>
      </c>
      <c r="I10" s="388" t="s">
        <v>739</v>
      </c>
      <c r="J10" s="387" t="s">
        <v>740</v>
      </c>
      <c r="K10" s="388" t="s">
        <v>741</v>
      </c>
      <c r="L10" s="389" t="s">
        <v>742</v>
      </c>
    </row>
    <row r="11" spans="2:12">
      <c r="B11" s="383"/>
      <c r="C11" s="384"/>
      <c r="D11" s="383" t="s">
        <v>738</v>
      </c>
      <c r="E11" s="384" t="s">
        <v>739</v>
      </c>
      <c r="F11" s="385" t="s">
        <v>743</v>
      </c>
      <c r="G11" s="386"/>
      <c r="H11" s="387"/>
      <c r="I11" s="388"/>
      <c r="J11" s="387"/>
      <c r="K11" s="388"/>
      <c r="L11" s="385"/>
    </row>
    <row r="12" spans="2:12">
      <c r="B12" s="383"/>
      <c r="C12" s="384"/>
      <c r="D12" s="383" t="s">
        <v>736</v>
      </c>
      <c r="E12" s="384" t="s">
        <v>744</v>
      </c>
      <c r="F12" s="390" t="s">
        <v>745</v>
      </c>
      <c r="G12" s="386"/>
      <c r="H12" s="387"/>
      <c r="I12" s="388"/>
      <c r="J12" s="387"/>
      <c r="K12" s="388"/>
      <c r="L12" s="385"/>
    </row>
    <row r="13" spans="2:12">
      <c r="B13" s="391" t="s">
        <v>736</v>
      </c>
      <c r="C13" s="392" t="s">
        <v>746</v>
      </c>
      <c r="D13" s="391"/>
      <c r="E13" s="392"/>
      <c r="F13" s="393" t="s">
        <v>747</v>
      </c>
      <c r="G13" s="386"/>
      <c r="H13" s="387"/>
      <c r="I13" s="388"/>
      <c r="J13" s="387"/>
      <c r="K13" s="388"/>
      <c r="L13" s="385"/>
    </row>
    <row r="14" spans="2:12">
      <c r="B14" s="383"/>
      <c r="C14" s="384"/>
      <c r="D14" s="383" t="s">
        <v>736</v>
      </c>
      <c r="E14" s="384" t="s">
        <v>748</v>
      </c>
      <c r="F14" s="385" t="s">
        <v>749</v>
      </c>
      <c r="G14" s="386"/>
      <c r="H14" s="387"/>
      <c r="I14" s="388"/>
      <c r="J14" s="387"/>
      <c r="K14" s="388"/>
      <c r="L14" s="385"/>
    </row>
    <row r="15" spans="2:12">
      <c r="B15" s="383"/>
      <c r="C15" s="384"/>
      <c r="D15" s="383" t="s">
        <v>736</v>
      </c>
      <c r="E15" s="384" t="s">
        <v>750</v>
      </c>
      <c r="F15" s="385" t="s">
        <v>751</v>
      </c>
      <c r="G15" s="386"/>
      <c r="H15" s="387"/>
      <c r="I15" s="388"/>
      <c r="J15" s="387"/>
      <c r="K15" s="388"/>
      <c r="L15" s="385"/>
    </row>
    <row r="16" spans="2:12">
      <c r="B16" s="394" t="s">
        <v>752</v>
      </c>
      <c r="C16" s="395" t="s">
        <v>270</v>
      </c>
      <c r="D16" s="394"/>
      <c r="E16" s="395"/>
      <c r="F16" s="396" t="s">
        <v>753</v>
      </c>
      <c r="G16" s="397" t="s">
        <v>754</v>
      </c>
      <c r="H16" s="398" t="s">
        <v>755</v>
      </c>
      <c r="I16" s="388"/>
      <c r="J16" s="387"/>
      <c r="K16" s="388"/>
      <c r="L16" s="385"/>
    </row>
    <row r="17" spans="2:12">
      <c r="B17" s="383"/>
      <c r="C17" s="384"/>
      <c r="D17" s="383" t="s">
        <v>752</v>
      </c>
      <c r="E17" s="384" t="s">
        <v>756</v>
      </c>
      <c r="F17" s="385" t="s">
        <v>757</v>
      </c>
      <c r="G17" s="386"/>
      <c r="H17" s="387"/>
      <c r="I17" s="388"/>
      <c r="J17" s="387"/>
      <c r="K17" s="388"/>
      <c r="L17" s="385"/>
    </row>
    <row r="18" spans="2:12">
      <c r="B18" s="399"/>
      <c r="C18" s="400"/>
      <c r="D18" s="399" t="s">
        <v>752</v>
      </c>
      <c r="E18" s="400" t="s">
        <v>744</v>
      </c>
      <c r="F18" s="390" t="s">
        <v>758</v>
      </c>
      <c r="G18" s="386"/>
      <c r="H18" s="387"/>
      <c r="I18" s="388"/>
      <c r="J18" s="387"/>
      <c r="K18" s="388"/>
      <c r="L18" s="385"/>
    </row>
    <row r="19" spans="2:12">
      <c r="B19" s="383" t="s">
        <v>752</v>
      </c>
      <c r="C19" s="384" t="s">
        <v>746</v>
      </c>
      <c r="D19" s="383"/>
      <c r="E19" s="384"/>
      <c r="F19" s="393" t="s">
        <v>759</v>
      </c>
      <c r="G19" s="386"/>
      <c r="H19" s="387"/>
      <c r="I19" s="388"/>
      <c r="J19" s="387"/>
      <c r="K19" s="388"/>
      <c r="L19" s="385"/>
    </row>
    <row r="20" spans="2:12">
      <c r="B20" s="383"/>
      <c r="C20" s="384"/>
      <c r="D20" s="383" t="s">
        <v>752</v>
      </c>
      <c r="E20" s="384" t="s">
        <v>748</v>
      </c>
      <c r="F20" s="385" t="s">
        <v>760</v>
      </c>
      <c r="G20" s="386"/>
      <c r="H20" s="387"/>
      <c r="I20" s="388"/>
      <c r="J20" s="387"/>
      <c r="K20" s="388"/>
      <c r="L20" s="385"/>
    </row>
    <row r="21" spans="2:12">
      <c r="B21" s="401"/>
      <c r="C21" s="402"/>
      <c r="D21" s="401" t="s">
        <v>752</v>
      </c>
      <c r="E21" s="402" t="s">
        <v>761</v>
      </c>
      <c r="F21" s="403" t="s">
        <v>762</v>
      </c>
      <c r="G21" s="404"/>
      <c r="H21" s="405"/>
      <c r="I21" s="388"/>
      <c r="J21" s="387"/>
      <c r="K21" s="388"/>
      <c r="L21" s="385"/>
    </row>
    <row r="22" spans="2:12">
      <c r="B22" s="394"/>
      <c r="C22" s="395"/>
      <c r="D22" s="394" t="s">
        <v>763</v>
      </c>
      <c r="E22" s="395" t="s">
        <v>764</v>
      </c>
      <c r="F22" s="385" t="s">
        <v>765</v>
      </c>
      <c r="G22" s="397" t="s">
        <v>766</v>
      </c>
      <c r="H22" s="398" t="s">
        <v>765</v>
      </c>
      <c r="I22" s="388"/>
      <c r="J22" s="387"/>
      <c r="K22" s="388"/>
      <c r="L22" s="385"/>
    </row>
    <row r="23" spans="2:12">
      <c r="B23" s="383" t="s">
        <v>763</v>
      </c>
      <c r="C23" s="384" t="s">
        <v>270</v>
      </c>
      <c r="D23" s="383"/>
      <c r="E23" s="384"/>
      <c r="F23" s="385" t="s">
        <v>767</v>
      </c>
      <c r="G23" s="386"/>
      <c r="H23" s="387"/>
      <c r="I23" s="388"/>
      <c r="J23" s="387"/>
      <c r="K23" s="388"/>
      <c r="L23" s="385"/>
    </row>
    <row r="24" spans="2:12">
      <c r="B24" s="383" t="s">
        <v>763</v>
      </c>
      <c r="C24" s="384" t="s">
        <v>746</v>
      </c>
      <c r="D24" s="383"/>
      <c r="E24" s="384"/>
      <c r="F24" s="385" t="s">
        <v>768</v>
      </c>
      <c r="G24" s="404"/>
      <c r="H24" s="405"/>
      <c r="I24" s="388"/>
      <c r="J24" s="387"/>
      <c r="K24" s="388"/>
      <c r="L24" s="385"/>
    </row>
    <row r="25" spans="2:12">
      <c r="B25" s="394" t="s">
        <v>769</v>
      </c>
      <c r="C25" s="395" t="s">
        <v>270</v>
      </c>
      <c r="D25" s="394" t="s">
        <v>770</v>
      </c>
      <c r="E25" s="395" t="s">
        <v>764</v>
      </c>
      <c r="F25" s="396" t="s">
        <v>771</v>
      </c>
      <c r="G25" s="397" t="s">
        <v>772</v>
      </c>
      <c r="H25" s="398" t="s">
        <v>771</v>
      </c>
      <c r="I25" s="388"/>
      <c r="J25" s="387"/>
      <c r="K25" s="388"/>
      <c r="L25" s="385"/>
    </row>
    <row r="26" spans="2:12">
      <c r="B26" s="406" t="s">
        <v>773</v>
      </c>
      <c r="C26" s="407" t="s">
        <v>270</v>
      </c>
      <c r="D26" s="406" t="s">
        <v>773</v>
      </c>
      <c r="E26" s="407" t="s">
        <v>756</v>
      </c>
      <c r="F26" s="408" t="s">
        <v>774</v>
      </c>
      <c r="G26" s="397" t="s">
        <v>775</v>
      </c>
      <c r="H26" s="398" t="s">
        <v>776</v>
      </c>
      <c r="I26" s="388"/>
      <c r="J26" s="387"/>
      <c r="K26" s="388"/>
      <c r="L26" s="385"/>
    </row>
    <row r="27" spans="2:12">
      <c r="B27" s="383" t="s">
        <v>773</v>
      </c>
      <c r="C27" s="384" t="s">
        <v>746</v>
      </c>
      <c r="D27" s="383"/>
      <c r="E27" s="384"/>
      <c r="F27" s="393" t="s">
        <v>777</v>
      </c>
      <c r="G27" s="386"/>
      <c r="H27" s="387"/>
      <c r="I27" s="388"/>
      <c r="J27" s="387"/>
      <c r="K27" s="388"/>
      <c r="L27" s="385"/>
    </row>
    <row r="28" spans="2:12">
      <c r="B28" s="383"/>
      <c r="C28" s="384"/>
      <c r="D28" s="383" t="s">
        <v>773</v>
      </c>
      <c r="E28" s="384" t="s">
        <v>748</v>
      </c>
      <c r="F28" s="385" t="s">
        <v>778</v>
      </c>
      <c r="G28" s="386"/>
      <c r="H28" s="387"/>
      <c r="I28" s="388"/>
      <c r="J28" s="387"/>
      <c r="K28" s="388"/>
      <c r="L28" s="385"/>
    </row>
    <row r="29" spans="2:12">
      <c r="B29" s="399"/>
      <c r="C29" s="400"/>
      <c r="D29" s="399" t="s">
        <v>773</v>
      </c>
      <c r="E29" s="400" t="s">
        <v>761</v>
      </c>
      <c r="F29" s="390" t="s">
        <v>779</v>
      </c>
      <c r="G29" s="386"/>
      <c r="H29" s="387"/>
      <c r="I29" s="388"/>
      <c r="J29" s="387"/>
      <c r="K29" s="388"/>
      <c r="L29" s="385"/>
    </row>
    <row r="30" spans="2:12">
      <c r="B30" s="383" t="s">
        <v>773</v>
      </c>
      <c r="C30" s="384" t="s">
        <v>780</v>
      </c>
      <c r="D30" s="383"/>
      <c r="E30" s="384"/>
      <c r="F30" s="393" t="s">
        <v>781</v>
      </c>
      <c r="G30" s="386"/>
      <c r="H30" s="387"/>
      <c r="I30" s="388"/>
      <c r="J30" s="387"/>
      <c r="K30" s="388"/>
      <c r="L30" s="385"/>
    </row>
    <row r="31" spans="2:12">
      <c r="B31" s="383"/>
      <c r="C31" s="384"/>
      <c r="D31" s="383" t="s">
        <v>773</v>
      </c>
      <c r="E31" s="384" t="s">
        <v>782</v>
      </c>
      <c r="F31" s="385" t="s">
        <v>783</v>
      </c>
      <c r="G31" s="386"/>
      <c r="H31" s="387"/>
      <c r="I31" s="388"/>
      <c r="J31" s="387"/>
      <c r="K31" s="388"/>
      <c r="L31" s="385"/>
    </row>
    <row r="32" spans="2:12">
      <c r="B32" s="401"/>
      <c r="C32" s="402"/>
      <c r="D32" s="401" t="s">
        <v>773</v>
      </c>
      <c r="E32" s="402" t="s">
        <v>784</v>
      </c>
      <c r="F32" s="385" t="s">
        <v>785</v>
      </c>
      <c r="G32" s="404"/>
      <c r="H32" s="405"/>
      <c r="I32" s="388"/>
      <c r="J32" s="387"/>
      <c r="K32" s="388"/>
      <c r="L32" s="385"/>
    </row>
    <row r="33" spans="2:12">
      <c r="B33" s="406" t="s">
        <v>786</v>
      </c>
      <c r="C33" s="407" t="s">
        <v>270</v>
      </c>
      <c r="D33" s="406" t="s">
        <v>786</v>
      </c>
      <c r="E33" s="407" t="s">
        <v>756</v>
      </c>
      <c r="F33" s="408" t="s">
        <v>787</v>
      </c>
      <c r="G33" s="386" t="s">
        <v>788</v>
      </c>
      <c r="H33" s="387" t="s">
        <v>789</v>
      </c>
      <c r="I33" s="388"/>
      <c r="J33" s="387"/>
      <c r="K33" s="388"/>
      <c r="L33" s="385"/>
    </row>
    <row r="34" spans="2:12">
      <c r="B34" s="409" t="s">
        <v>786</v>
      </c>
      <c r="C34" s="410" t="s">
        <v>746</v>
      </c>
      <c r="D34" s="409" t="s">
        <v>786</v>
      </c>
      <c r="E34" s="410" t="s">
        <v>748</v>
      </c>
      <c r="F34" s="411" t="s">
        <v>790</v>
      </c>
      <c r="G34" s="386"/>
      <c r="H34" s="387"/>
      <c r="I34" s="388"/>
      <c r="J34" s="387"/>
      <c r="K34" s="388"/>
      <c r="L34" s="385"/>
    </row>
    <row r="35" spans="2:12">
      <c r="B35" s="409" t="s">
        <v>786</v>
      </c>
      <c r="C35" s="410" t="s">
        <v>791</v>
      </c>
      <c r="D35" s="409" t="s">
        <v>786</v>
      </c>
      <c r="E35" s="410" t="s">
        <v>792</v>
      </c>
      <c r="F35" s="411" t="s">
        <v>793</v>
      </c>
      <c r="G35" s="386"/>
      <c r="H35" s="387"/>
      <c r="I35" s="388"/>
      <c r="J35" s="387"/>
      <c r="K35" s="388"/>
      <c r="L35" s="385"/>
    </row>
    <row r="36" spans="2:12">
      <c r="B36" s="383" t="s">
        <v>786</v>
      </c>
      <c r="C36" s="384" t="s">
        <v>780</v>
      </c>
      <c r="D36" s="383"/>
      <c r="E36" s="384"/>
      <c r="F36" s="393" t="s">
        <v>794</v>
      </c>
      <c r="G36" s="386"/>
      <c r="H36" s="387"/>
      <c r="I36" s="388"/>
      <c r="J36" s="387"/>
      <c r="K36" s="388"/>
      <c r="L36" s="385"/>
    </row>
    <row r="37" spans="2:12">
      <c r="B37" s="383"/>
      <c r="C37" s="384"/>
      <c r="D37" s="383" t="s">
        <v>786</v>
      </c>
      <c r="E37" s="384" t="s">
        <v>782</v>
      </c>
      <c r="F37" s="385" t="s">
        <v>795</v>
      </c>
      <c r="G37" s="386"/>
      <c r="H37" s="387"/>
      <c r="I37" s="388"/>
      <c r="J37" s="387"/>
      <c r="K37" s="388"/>
      <c r="L37" s="385"/>
    </row>
    <row r="38" spans="2:12">
      <c r="B38" s="383"/>
      <c r="C38" s="384"/>
      <c r="D38" s="383" t="s">
        <v>786</v>
      </c>
      <c r="E38" s="384" t="s">
        <v>796</v>
      </c>
      <c r="F38" s="385" t="s">
        <v>797</v>
      </c>
      <c r="G38" s="386"/>
      <c r="H38" s="387"/>
      <c r="I38" s="388"/>
      <c r="J38" s="387"/>
      <c r="K38" s="388"/>
      <c r="L38" s="385"/>
    </row>
    <row r="39" spans="2:12">
      <c r="B39" s="383"/>
      <c r="C39" s="384"/>
      <c r="D39" s="383" t="s">
        <v>786</v>
      </c>
      <c r="E39" s="384" t="s">
        <v>798</v>
      </c>
      <c r="F39" s="385" t="s">
        <v>799</v>
      </c>
      <c r="G39" s="386"/>
      <c r="H39" s="387"/>
      <c r="I39" s="388"/>
      <c r="J39" s="387"/>
      <c r="K39" s="388"/>
      <c r="L39" s="385"/>
    </row>
    <row r="40" spans="2:12">
      <c r="B40" s="401"/>
      <c r="C40" s="402"/>
      <c r="D40" s="401" t="s">
        <v>786</v>
      </c>
      <c r="E40" s="402" t="s">
        <v>800</v>
      </c>
      <c r="F40" s="403" t="s">
        <v>801</v>
      </c>
      <c r="G40" s="386"/>
      <c r="H40" s="387"/>
      <c r="I40" s="412"/>
      <c r="J40" s="387"/>
      <c r="K40" s="388"/>
      <c r="L40" s="385"/>
    </row>
    <row r="41" spans="2:12">
      <c r="B41" s="394" t="s">
        <v>802</v>
      </c>
      <c r="C41" s="395" t="s">
        <v>270</v>
      </c>
      <c r="D41" s="394"/>
      <c r="E41" s="395"/>
      <c r="F41" s="396" t="s">
        <v>803</v>
      </c>
      <c r="G41" s="397" t="s">
        <v>804</v>
      </c>
      <c r="H41" s="398" t="s">
        <v>805</v>
      </c>
      <c r="I41" s="397" t="s">
        <v>806</v>
      </c>
      <c r="J41" s="398" t="s">
        <v>807</v>
      </c>
      <c r="K41" s="388"/>
      <c r="L41" s="385"/>
    </row>
    <row r="42" spans="2:12">
      <c r="B42" s="383"/>
      <c r="C42" s="384"/>
      <c r="D42" s="383" t="s">
        <v>802</v>
      </c>
      <c r="E42" s="384" t="s">
        <v>756</v>
      </c>
      <c r="F42" s="385" t="s">
        <v>808</v>
      </c>
      <c r="G42" s="386"/>
      <c r="H42" s="387"/>
      <c r="I42" s="386"/>
      <c r="J42" s="387"/>
      <c r="K42" s="388"/>
      <c r="L42" s="385"/>
    </row>
    <row r="43" spans="2:12">
      <c r="B43" s="399"/>
      <c r="C43" s="400"/>
      <c r="D43" s="399" t="s">
        <v>802</v>
      </c>
      <c r="E43" s="400" t="s">
        <v>809</v>
      </c>
      <c r="F43" s="390" t="s">
        <v>810</v>
      </c>
      <c r="G43" s="386"/>
      <c r="H43" s="387"/>
      <c r="I43" s="386"/>
      <c r="J43" s="387"/>
      <c r="K43" s="388"/>
      <c r="L43" s="385"/>
    </row>
    <row r="44" spans="2:12">
      <c r="B44" s="409" t="s">
        <v>802</v>
      </c>
      <c r="C44" s="410" t="s">
        <v>811</v>
      </c>
      <c r="D44" s="409" t="s">
        <v>802</v>
      </c>
      <c r="E44" s="410" t="s">
        <v>812</v>
      </c>
      <c r="F44" s="411" t="s">
        <v>813</v>
      </c>
      <c r="G44" s="386"/>
      <c r="H44" s="387"/>
      <c r="I44" s="386"/>
      <c r="J44" s="387"/>
      <c r="K44" s="388"/>
      <c r="L44" s="385"/>
    </row>
    <row r="45" spans="2:12">
      <c r="B45" s="409" t="s">
        <v>802</v>
      </c>
      <c r="C45" s="410" t="s">
        <v>814</v>
      </c>
      <c r="D45" s="409" t="s">
        <v>802</v>
      </c>
      <c r="E45" s="410" t="s">
        <v>815</v>
      </c>
      <c r="F45" s="411" t="s">
        <v>816</v>
      </c>
      <c r="G45" s="386"/>
      <c r="H45" s="387"/>
      <c r="I45" s="386"/>
      <c r="J45" s="387"/>
      <c r="K45" s="388"/>
      <c r="L45" s="385"/>
    </row>
    <row r="46" spans="2:12">
      <c r="B46" s="409" t="s">
        <v>802</v>
      </c>
      <c r="C46" s="410" t="s">
        <v>817</v>
      </c>
      <c r="D46" s="409" t="s">
        <v>802</v>
      </c>
      <c r="E46" s="410" t="s">
        <v>818</v>
      </c>
      <c r="F46" s="411" t="s">
        <v>819</v>
      </c>
      <c r="G46" s="386"/>
      <c r="H46" s="387"/>
      <c r="I46" s="386"/>
      <c r="J46" s="387"/>
      <c r="K46" s="388"/>
      <c r="L46" s="385"/>
    </row>
    <row r="47" spans="2:12">
      <c r="B47" s="409" t="s">
        <v>802</v>
      </c>
      <c r="C47" s="410" t="s">
        <v>820</v>
      </c>
      <c r="D47" s="409" t="s">
        <v>802</v>
      </c>
      <c r="E47" s="410" t="s">
        <v>821</v>
      </c>
      <c r="F47" s="411" t="s">
        <v>822</v>
      </c>
      <c r="G47" s="386"/>
      <c r="H47" s="387"/>
      <c r="I47" s="386"/>
      <c r="J47" s="387"/>
      <c r="K47" s="388"/>
      <c r="L47" s="385"/>
    </row>
    <row r="48" spans="2:12">
      <c r="B48" s="383" t="s">
        <v>802</v>
      </c>
      <c r="C48" s="384" t="s">
        <v>780</v>
      </c>
      <c r="D48" s="383" t="s">
        <v>802</v>
      </c>
      <c r="E48" s="384" t="s">
        <v>784</v>
      </c>
      <c r="F48" s="393" t="s">
        <v>823</v>
      </c>
      <c r="G48" s="386"/>
      <c r="H48" s="387"/>
      <c r="I48" s="386"/>
      <c r="J48" s="387"/>
      <c r="K48" s="388"/>
      <c r="L48" s="385"/>
    </row>
    <row r="49" spans="2:12">
      <c r="B49" s="406" t="s">
        <v>824</v>
      </c>
      <c r="C49" s="407" t="s">
        <v>270</v>
      </c>
      <c r="D49" s="406" t="s">
        <v>824</v>
      </c>
      <c r="E49" s="407" t="s">
        <v>756</v>
      </c>
      <c r="F49" s="408" t="s">
        <v>825</v>
      </c>
      <c r="G49" s="397" t="s">
        <v>826</v>
      </c>
      <c r="H49" s="398" t="s">
        <v>827</v>
      </c>
      <c r="I49" s="397" t="s">
        <v>828</v>
      </c>
      <c r="J49" s="398" t="s">
        <v>827</v>
      </c>
      <c r="K49" s="388"/>
      <c r="L49" s="385"/>
    </row>
    <row r="50" spans="2:12">
      <c r="B50" s="401" t="s">
        <v>824</v>
      </c>
      <c r="C50" s="402" t="s">
        <v>746</v>
      </c>
      <c r="D50" s="401" t="s">
        <v>824</v>
      </c>
      <c r="E50" s="402" t="s">
        <v>748</v>
      </c>
      <c r="F50" s="413" t="s">
        <v>829</v>
      </c>
      <c r="G50" s="386"/>
      <c r="H50" s="387"/>
      <c r="I50" s="386"/>
      <c r="J50" s="387"/>
      <c r="K50" s="412"/>
      <c r="L50" s="403"/>
    </row>
    <row r="51" spans="2:12">
      <c r="B51" s="414" t="s">
        <v>830</v>
      </c>
      <c r="C51" s="415" t="s">
        <v>270</v>
      </c>
      <c r="D51" s="414" t="s">
        <v>830</v>
      </c>
      <c r="E51" s="415" t="s">
        <v>756</v>
      </c>
      <c r="F51" s="416" t="s">
        <v>831</v>
      </c>
      <c r="G51" s="397" t="s">
        <v>830</v>
      </c>
      <c r="H51" s="398" t="s">
        <v>831</v>
      </c>
      <c r="I51" s="417" t="s">
        <v>832</v>
      </c>
      <c r="J51" s="398" t="s">
        <v>833</v>
      </c>
      <c r="K51" s="388" t="s">
        <v>834</v>
      </c>
      <c r="L51" s="385" t="s">
        <v>835</v>
      </c>
    </row>
    <row r="52" spans="2:12">
      <c r="B52" s="394" t="s">
        <v>836</v>
      </c>
      <c r="C52" s="395" t="s">
        <v>270</v>
      </c>
      <c r="D52" s="394" t="s">
        <v>837</v>
      </c>
      <c r="E52" s="395" t="s">
        <v>756</v>
      </c>
      <c r="F52" s="396" t="s">
        <v>838</v>
      </c>
      <c r="G52" s="418" t="s">
        <v>836</v>
      </c>
      <c r="H52" s="416" t="s">
        <v>838</v>
      </c>
      <c r="I52" s="388"/>
      <c r="J52" s="387"/>
      <c r="K52" s="388"/>
      <c r="L52" s="385"/>
    </row>
    <row r="53" spans="2:12">
      <c r="B53" s="414" t="s">
        <v>839</v>
      </c>
      <c r="C53" s="415" t="s">
        <v>270</v>
      </c>
      <c r="D53" s="414" t="s">
        <v>839</v>
      </c>
      <c r="E53" s="415" t="s">
        <v>756</v>
      </c>
      <c r="F53" s="416" t="s">
        <v>840</v>
      </c>
      <c r="G53" s="404" t="s">
        <v>839</v>
      </c>
      <c r="H53" s="405" t="s">
        <v>841</v>
      </c>
      <c r="I53" s="412"/>
      <c r="J53" s="405"/>
      <c r="K53" s="412"/>
      <c r="L53" s="403"/>
    </row>
    <row r="54" spans="2:12">
      <c r="B54" s="383" t="s">
        <v>842</v>
      </c>
      <c r="C54" s="384" t="s">
        <v>270</v>
      </c>
      <c r="D54" s="383" t="s">
        <v>843</v>
      </c>
      <c r="E54" s="384" t="s">
        <v>756</v>
      </c>
      <c r="F54" s="385" t="s">
        <v>844</v>
      </c>
      <c r="G54" s="397" t="s">
        <v>842</v>
      </c>
      <c r="H54" s="398" t="s">
        <v>845</v>
      </c>
      <c r="I54" s="417" t="s">
        <v>846</v>
      </c>
      <c r="J54" s="398" t="s">
        <v>847</v>
      </c>
      <c r="K54" s="388" t="s">
        <v>848</v>
      </c>
      <c r="L54" s="385" t="s">
        <v>849</v>
      </c>
    </row>
    <row r="55" spans="2:12">
      <c r="B55" s="401" t="s">
        <v>842</v>
      </c>
      <c r="C55" s="402" t="s">
        <v>811</v>
      </c>
      <c r="D55" s="401" t="s">
        <v>842</v>
      </c>
      <c r="E55" s="402" t="s">
        <v>812</v>
      </c>
      <c r="F55" s="403" t="s">
        <v>850</v>
      </c>
      <c r="G55" s="404"/>
      <c r="H55" s="405"/>
      <c r="I55" s="388"/>
      <c r="J55" s="387"/>
      <c r="K55" s="388"/>
      <c r="L55" s="385"/>
    </row>
    <row r="56" spans="2:12">
      <c r="B56" s="394"/>
      <c r="C56" s="395"/>
      <c r="D56" s="394" t="s">
        <v>851</v>
      </c>
      <c r="E56" s="395" t="s">
        <v>764</v>
      </c>
      <c r="F56" s="385" t="s">
        <v>852</v>
      </c>
      <c r="G56" s="397" t="s">
        <v>851</v>
      </c>
      <c r="H56" s="398" t="s">
        <v>853</v>
      </c>
      <c r="I56" s="388"/>
      <c r="J56" s="387"/>
      <c r="K56" s="388"/>
      <c r="L56" s="385"/>
    </row>
    <row r="57" spans="2:12">
      <c r="B57" s="383" t="s">
        <v>851</v>
      </c>
      <c r="C57" s="384" t="s">
        <v>270</v>
      </c>
      <c r="D57" s="383"/>
      <c r="E57" s="384"/>
      <c r="F57" s="385" t="s">
        <v>853</v>
      </c>
      <c r="G57" s="386"/>
      <c r="H57" s="387"/>
      <c r="I57" s="388"/>
      <c r="J57" s="387"/>
      <c r="K57" s="388"/>
      <c r="L57" s="385"/>
    </row>
    <row r="58" spans="2:12">
      <c r="B58" s="401" t="s">
        <v>851</v>
      </c>
      <c r="C58" s="402" t="s">
        <v>746</v>
      </c>
      <c r="D58" s="401"/>
      <c r="E58" s="402"/>
      <c r="F58" s="385" t="s">
        <v>854</v>
      </c>
      <c r="G58" s="404"/>
      <c r="H58" s="405"/>
      <c r="I58" s="412"/>
      <c r="J58" s="405"/>
      <c r="K58" s="412"/>
      <c r="L58" s="403"/>
    </row>
    <row r="59" spans="2:12">
      <c r="B59" s="394" t="s">
        <v>855</v>
      </c>
      <c r="C59" s="395" t="s">
        <v>270</v>
      </c>
      <c r="D59" s="394"/>
      <c r="E59" s="395"/>
      <c r="F59" s="396" t="s">
        <v>856</v>
      </c>
      <c r="G59" s="417" t="s">
        <v>855</v>
      </c>
      <c r="H59" s="398" t="s">
        <v>856</v>
      </c>
      <c r="I59" s="417" t="s">
        <v>857</v>
      </c>
      <c r="J59" s="398" t="s">
        <v>856</v>
      </c>
      <c r="K59" s="388" t="s">
        <v>278</v>
      </c>
      <c r="L59" s="385" t="s">
        <v>858</v>
      </c>
    </row>
    <row r="60" spans="2:12">
      <c r="B60" s="383"/>
      <c r="C60" s="384"/>
      <c r="D60" s="383" t="s">
        <v>859</v>
      </c>
      <c r="E60" s="384" t="s">
        <v>739</v>
      </c>
      <c r="F60" s="385" t="s">
        <v>860</v>
      </c>
      <c r="G60" s="388"/>
      <c r="H60" s="387"/>
      <c r="I60" s="388"/>
      <c r="J60" s="387"/>
      <c r="K60" s="388"/>
      <c r="L60" s="385"/>
    </row>
    <row r="61" spans="2:12">
      <c r="B61" s="383"/>
      <c r="C61" s="384"/>
      <c r="D61" s="383" t="s">
        <v>859</v>
      </c>
      <c r="E61" s="384" t="s">
        <v>806</v>
      </c>
      <c r="F61" s="385" t="s">
        <v>861</v>
      </c>
      <c r="G61" s="388"/>
      <c r="H61" s="387"/>
      <c r="I61" s="388"/>
      <c r="J61" s="387"/>
      <c r="K61" s="388"/>
      <c r="L61" s="385"/>
    </row>
    <row r="62" spans="2:12">
      <c r="B62" s="401"/>
      <c r="C62" s="402"/>
      <c r="D62" s="401" t="s">
        <v>859</v>
      </c>
      <c r="E62" s="402" t="s">
        <v>828</v>
      </c>
      <c r="F62" s="403" t="s">
        <v>862</v>
      </c>
      <c r="G62" s="412"/>
      <c r="H62" s="405"/>
      <c r="I62" s="412"/>
      <c r="J62" s="405"/>
      <c r="K62" s="388"/>
      <c r="L62" s="385"/>
    </row>
    <row r="63" spans="2:12">
      <c r="B63" s="394" t="s">
        <v>863</v>
      </c>
      <c r="C63" s="395" t="s">
        <v>270</v>
      </c>
      <c r="D63" s="394" t="s">
        <v>864</v>
      </c>
      <c r="E63" s="419" t="s">
        <v>756</v>
      </c>
      <c r="F63" s="396" t="s">
        <v>865</v>
      </c>
      <c r="G63" s="417" t="s">
        <v>863</v>
      </c>
      <c r="H63" s="398" t="s">
        <v>866</v>
      </c>
      <c r="I63" s="417" t="s">
        <v>867</v>
      </c>
      <c r="J63" s="398" t="s">
        <v>868</v>
      </c>
      <c r="K63" s="388"/>
      <c r="L63" s="385"/>
    </row>
    <row r="64" spans="2:12">
      <c r="B64" s="420" t="s">
        <v>869</v>
      </c>
      <c r="C64" s="421" t="s">
        <v>811</v>
      </c>
      <c r="D64" s="420" t="s">
        <v>864</v>
      </c>
      <c r="E64" s="421" t="s">
        <v>812</v>
      </c>
      <c r="F64" s="413" t="s">
        <v>870</v>
      </c>
      <c r="G64" s="412"/>
      <c r="H64" s="405"/>
      <c r="I64" s="388"/>
      <c r="J64" s="387"/>
      <c r="K64" s="388"/>
      <c r="L64" s="385"/>
    </row>
    <row r="65" spans="2:12">
      <c r="B65" s="394" t="s">
        <v>871</v>
      </c>
      <c r="C65" s="395" t="s">
        <v>872</v>
      </c>
      <c r="D65" s="394"/>
      <c r="E65" s="419"/>
      <c r="F65" s="396" t="s">
        <v>873</v>
      </c>
      <c r="G65" s="397" t="s">
        <v>871</v>
      </c>
      <c r="H65" s="398" t="s">
        <v>873</v>
      </c>
      <c r="I65" s="388"/>
      <c r="J65" s="387"/>
      <c r="K65" s="388"/>
      <c r="L65" s="385"/>
    </row>
    <row r="66" spans="2:12">
      <c r="B66" s="383"/>
      <c r="C66" s="384"/>
      <c r="D66" s="383" t="s">
        <v>874</v>
      </c>
      <c r="E66" s="384" t="s">
        <v>875</v>
      </c>
      <c r="F66" s="385" t="s">
        <v>876</v>
      </c>
      <c r="G66" s="386"/>
      <c r="H66" s="387"/>
      <c r="I66" s="386"/>
      <c r="J66" s="387"/>
      <c r="K66" s="388"/>
      <c r="L66" s="385"/>
    </row>
    <row r="67" spans="2:12">
      <c r="B67" s="383"/>
      <c r="C67" s="384"/>
      <c r="D67" s="383" t="s">
        <v>874</v>
      </c>
      <c r="E67" s="422" t="s">
        <v>877</v>
      </c>
      <c r="F67" s="385" t="s">
        <v>878</v>
      </c>
      <c r="G67" s="386"/>
      <c r="H67" s="387"/>
      <c r="I67" s="386"/>
      <c r="J67" s="385"/>
      <c r="K67" s="388"/>
      <c r="L67" s="385"/>
    </row>
    <row r="68" spans="2:12">
      <c r="B68" s="383"/>
      <c r="C68" s="384"/>
      <c r="D68" s="383" t="s">
        <v>874</v>
      </c>
      <c r="E68" s="422" t="s">
        <v>879</v>
      </c>
      <c r="F68" s="385" t="s">
        <v>880</v>
      </c>
      <c r="G68" s="386"/>
      <c r="H68" s="387"/>
      <c r="I68" s="388"/>
      <c r="J68" s="387"/>
      <c r="K68" s="388"/>
      <c r="L68" s="385"/>
    </row>
    <row r="69" spans="2:12">
      <c r="B69" s="383"/>
      <c r="C69" s="384"/>
      <c r="D69" s="383" t="s">
        <v>874</v>
      </c>
      <c r="E69" s="422" t="s">
        <v>881</v>
      </c>
      <c r="F69" s="385" t="s">
        <v>882</v>
      </c>
      <c r="G69" s="386"/>
      <c r="H69" s="387"/>
      <c r="I69" s="388"/>
      <c r="J69" s="387"/>
      <c r="K69" s="388"/>
      <c r="L69" s="385"/>
    </row>
    <row r="70" spans="2:12">
      <c r="B70" s="401"/>
      <c r="C70" s="423"/>
      <c r="D70" s="401" t="s">
        <v>874</v>
      </c>
      <c r="E70" s="423" t="s">
        <v>800</v>
      </c>
      <c r="F70" s="403" t="s">
        <v>883</v>
      </c>
      <c r="G70" s="404"/>
      <c r="H70" s="405"/>
      <c r="I70" s="412"/>
      <c r="J70" s="405"/>
      <c r="K70" s="412"/>
      <c r="L70" s="403"/>
    </row>
    <row r="71" spans="2:12">
      <c r="B71" s="394" t="s">
        <v>884</v>
      </c>
      <c r="C71" s="395" t="s">
        <v>270</v>
      </c>
      <c r="D71" s="394"/>
      <c r="E71" s="395"/>
      <c r="F71" s="396" t="s">
        <v>885</v>
      </c>
      <c r="G71" s="397" t="s">
        <v>886</v>
      </c>
      <c r="H71" s="398" t="s">
        <v>887</v>
      </c>
      <c r="I71" s="417" t="s">
        <v>888</v>
      </c>
      <c r="J71" s="398" t="s">
        <v>889</v>
      </c>
      <c r="K71" s="417" t="s">
        <v>890</v>
      </c>
      <c r="L71" s="396" t="s">
        <v>891</v>
      </c>
    </row>
    <row r="72" spans="2:12">
      <c r="B72" s="383"/>
      <c r="C72" s="384"/>
      <c r="D72" s="383" t="s">
        <v>884</v>
      </c>
      <c r="E72" s="384" t="s">
        <v>756</v>
      </c>
      <c r="F72" s="385" t="s">
        <v>892</v>
      </c>
      <c r="G72" s="386"/>
      <c r="H72" s="387"/>
      <c r="I72" s="388"/>
      <c r="J72" s="387"/>
      <c r="K72" s="388"/>
      <c r="L72" s="385"/>
    </row>
    <row r="73" spans="2:12">
      <c r="B73" s="383"/>
      <c r="C73" s="384"/>
      <c r="D73" s="383" t="s">
        <v>884</v>
      </c>
      <c r="E73" s="384" t="s">
        <v>744</v>
      </c>
      <c r="F73" s="385" t="s">
        <v>893</v>
      </c>
      <c r="G73" s="386"/>
      <c r="H73" s="387"/>
      <c r="I73" s="388"/>
      <c r="J73" s="387"/>
      <c r="K73" s="388"/>
      <c r="L73" s="385"/>
    </row>
    <row r="74" spans="2:12">
      <c r="B74" s="383"/>
      <c r="C74" s="384"/>
      <c r="D74" s="383" t="s">
        <v>884</v>
      </c>
      <c r="E74" s="384" t="s">
        <v>894</v>
      </c>
      <c r="F74" s="385" t="s">
        <v>895</v>
      </c>
      <c r="G74" s="386"/>
      <c r="H74" s="387"/>
      <c r="I74" s="388"/>
      <c r="J74" s="387"/>
      <c r="K74" s="388"/>
      <c r="L74" s="385"/>
    </row>
    <row r="75" spans="2:12">
      <c r="B75" s="383"/>
      <c r="C75" s="384"/>
      <c r="D75" s="383" t="s">
        <v>884</v>
      </c>
      <c r="E75" s="384" t="s">
        <v>896</v>
      </c>
      <c r="F75" s="385" t="s">
        <v>897</v>
      </c>
      <c r="G75" s="386"/>
      <c r="H75" s="387"/>
      <c r="I75" s="388"/>
      <c r="J75" s="387"/>
      <c r="K75" s="388"/>
      <c r="L75" s="385"/>
    </row>
    <row r="76" spans="2:12">
      <c r="B76" s="383"/>
      <c r="C76" s="384"/>
      <c r="D76" s="383" t="s">
        <v>884</v>
      </c>
      <c r="E76" s="384" t="s">
        <v>898</v>
      </c>
      <c r="F76" s="385" t="s">
        <v>899</v>
      </c>
      <c r="G76" s="386"/>
      <c r="H76" s="387"/>
      <c r="I76" s="388"/>
      <c r="J76" s="387"/>
      <c r="K76" s="388"/>
      <c r="L76" s="385"/>
    </row>
    <row r="77" spans="2:12">
      <c r="B77" s="391" t="s">
        <v>884</v>
      </c>
      <c r="C77" s="392" t="s">
        <v>834</v>
      </c>
      <c r="D77" s="391"/>
      <c r="E77" s="392"/>
      <c r="F77" s="393" t="s">
        <v>900</v>
      </c>
      <c r="G77" s="386"/>
      <c r="H77" s="387"/>
      <c r="I77" s="388"/>
      <c r="J77" s="387"/>
      <c r="K77" s="388"/>
      <c r="L77" s="385"/>
    </row>
    <row r="78" spans="2:12">
      <c r="B78" s="383"/>
      <c r="C78" s="384"/>
      <c r="D78" s="383" t="s">
        <v>884</v>
      </c>
      <c r="E78" s="384" t="s">
        <v>901</v>
      </c>
      <c r="F78" s="385" t="s">
        <v>902</v>
      </c>
      <c r="G78" s="386"/>
      <c r="H78" s="387"/>
      <c r="I78" s="388"/>
      <c r="J78" s="387"/>
      <c r="K78" s="388"/>
      <c r="L78" s="385"/>
    </row>
    <row r="79" spans="2:12">
      <c r="B79" s="383"/>
      <c r="C79" s="384"/>
      <c r="D79" s="383" t="s">
        <v>884</v>
      </c>
      <c r="E79" s="384" t="s">
        <v>903</v>
      </c>
      <c r="F79" s="385" t="s">
        <v>382</v>
      </c>
      <c r="G79" s="386"/>
      <c r="H79" s="387"/>
      <c r="I79" s="388"/>
      <c r="J79" s="387"/>
      <c r="K79" s="388"/>
      <c r="L79" s="385"/>
    </row>
    <row r="80" spans="2:12">
      <c r="B80" s="420" t="s">
        <v>884</v>
      </c>
      <c r="C80" s="421" t="s">
        <v>904</v>
      </c>
      <c r="D80" s="420" t="s">
        <v>884</v>
      </c>
      <c r="E80" s="421" t="s">
        <v>784</v>
      </c>
      <c r="F80" s="413" t="s">
        <v>905</v>
      </c>
      <c r="G80" s="404"/>
      <c r="H80" s="403"/>
      <c r="I80" s="412"/>
      <c r="J80" s="405"/>
      <c r="K80" s="412"/>
      <c r="L80" s="403"/>
    </row>
    <row r="81" spans="2:12">
      <c r="B81" s="406" t="s">
        <v>906</v>
      </c>
      <c r="C81" s="407" t="s">
        <v>270</v>
      </c>
      <c r="D81" s="406" t="s">
        <v>907</v>
      </c>
      <c r="E81" s="407" t="s">
        <v>756</v>
      </c>
      <c r="F81" s="408" t="s">
        <v>908</v>
      </c>
      <c r="G81" s="397" t="s">
        <v>909</v>
      </c>
      <c r="H81" s="398" t="s">
        <v>910</v>
      </c>
      <c r="I81" s="388"/>
      <c r="J81" s="387"/>
      <c r="K81" s="388"/>
      <c r="L81" s="385"/>
    </row>
    <row r="82" spans="2:12">
      <c r="B82" s="409" t="s">
        <v>907</v>
      </c>
      <c r="C82" s="410" t="s">
        <v>746</v>
      </c>
      <c r="D82" s="409" t="s">
        <v>907</v>
      </c>
      <c r="E82" s="410" t="s">
        <v>748</v>
      </c>
      <c r="F82" s="411" t="s">
        <v>911</v>
      </c>
      <c r="G82" s="386"/>
      <c r="H82" s="387"/>
      <c r="I82" s="388"/>
      <c r="J82" s="387"/>
      <c r="K82" s="388"/>
      <c r="L82" s="385"/>
    </row>
    <row r="83" spans="2:12">
      <c r="B83" s="409" t="s">
        <v>907</v>
      </c>
      <c r="C83" s="410" t="s">
        <v>791</v>
      </c>
      <c r="D83" s="409" t="s">
        <v>907</v>
      </c>
      <c r="E83" s="410" t="s">
        <v>792</v>
      </c>
      <c r="F83" s="411" t="s">
        <v>912</v>
      </c>
      <c r="G83" s="386"/>
      <c r="H83" s="387"/>
      <c r="I83" s="388"/>
      <c r="J83" s="387"/>
      <c r="K83" s="388"/>
      <c r="L83" s="385"/>
    </row>
    <row r="84" spans="2:12">
      <c r="B84" s="383" t="s">
        <v>907</v>
      </c>
      <c r="C84" s="384" t="s">
        <v>913</v>
      </c>
      <c r="D84" s="383" t="s">
        <v>907</v>
      </c>
      <c r="E84" s="384" t="s">
        <v>914</v>
      </c>
      <c r="F84" s="411" t="s">
        <v>915</v>
      </c>
      <c r="G84" s="386"/>
      <c r="H84" s="387"/>
      <c r="I84" s="388"/>
      <c r="J84" s="387"/>
      <c r="K84" s="388"/>
      <c r="L84" s="385"/>
    </row>
    <row r="85" spans="2:12">
      <c r="B85" s="420" t="s">
        <v>907</v>
      </c>
      <c r="C85" s="421" t="s">
        <v>780</v>
      </c>
      <c r="D85" s="420" t="s">
        <v>907</v>
      </c>
      <c r="E85" s="421" t="s">
        <v>800</v>
      </c>
      <c r="F85" s="413" t="s">
        <v>916</v>
      </c>
      <c r="G85" s="404"/>
      <c r="H85" s="405"/>
      <c r="I85" s="388"/>
      <c r="J85" s="424"/>
      <c r="K85" s="388"/>
      <c r="L85" s="385"/>
    </row>
    <row r="86" spans="2:12">
      <c r="B86" s="394" t="s">
        <v>917</v>
      </c>
      <c r="C86" s="395" t="s">
        <v>270</v>
      </c>
      <c r="D86" s="394"/>
      <c r="E86" s="395"/>
      <c r="F86" s="396" t="s">
        <v>918</v>
      </c>
      <c r="G86" s="397" t="s">
        <v>919</v>
      </c>
      <c r="H86" s="398" t="s">
        <v>920</v>
      </c>
      <c r="I86" s="388"/>
      <c r="J86" s="387"/>
      <c r="K86" s="388"/>
      <c r="L86" s="385"/>
    </row>
    <row r="87" spans="2:12">
      <c r="B87" s="383"/>
      <c r="C87" s="384"/>
      <c r="D87" s="383" t="s">
        <v>921</v>
      </c>
      <c r="E87" s="384" t="s">
        <v>756</v>
      </c>
      <c r="F87" s="385" t="s">
        <v>922</v>
      </c>
      <c r="G87" s="386"/>
      <c r="H87" s="387"/>
      <c r="I87" s="388"/>
      <c r="J87" s="387"/>
      <c r="K87" s="388"/>
      <c r="L87" s="385"/>
    </row>
    <row r="88" spans="2:12">
      <c r="B88" s="399"/>
      <c r="C88" s="400"/>
      <c r="D88" s="399" t="s">
        <v>921</v>
      </c>
      <c r="E88" s="400" t="s">
        <v>809</v>
      </c>
      <c r="F88" s="390" t="s">
        <v>923</v>
      </c>
      <c r="G88" s="386"/>
      <c r="H88" s="387"/>
      <c r="I88" s="388"/>
      <c r="J88" s="387"/>
      <c r="K88" s="388"/>
      <c r="L88" s="385"/>
    </row>
    <row r="89" spans="2:12">
      <c r="B89" s="383" t="s">
        <v>921</v>
      </c>
      <c r="C89" s="384" t="s">
        <v>746</v>
      </c>
      <c r="D89" s="383"/>
      <c r="E89" s="384"/>
      <c r="F89" s="393" t="s">
        <v>924</v>
      </c>
      <c r="G89" s="386"/>
      <c r="H89" s="387"/>
      <c r="I89" s="388"/>
      <c r="J89" s="387"/>
      <c r="K89" s="388"/>
      <c r="L89" s="385"/>
    </row>
    <row r="90" spans="2:12">
      <c r="B90" s="383"/>
      <c r="C90" s="384"/>
      <c r="D90" s="383" t="s">
        <v>921</v>
      </c>
      <c r="E90" s="384" t="s">
        <v>748</v>
      </c>
      <c r="F90" s="385" t="s">
        <v>925</v>
      </c>
      <c r="G90" s="386"/>
      <c r="H90" s="387"/>
      <c r="I90" s="388"/>
      <c r="J90" s="387"/>
      <c r="K90" s="388"/>
      <c r="L90" s="385"/>
    </row>
    <row r="91" spans="2:12">
      <c r="B91" s="401"/>
      <c r="C91" s="402"/>
      <c r="D91" s="401" t="s">
        <v>921</v>
      </c>
      <c r="E91" s="402" t="s">
        <v>761</v>
      </c>
      <c r="F91" s="403" t="s">
        <v>926</v>
      </c>
      <c r="G91" s="404"/>
      <c r="H91" s="405"/>
      <c r="I91" s="388"/>
      <c r="J91" s="387"/>
      <c r="K91" s="388"/>
      <c r="L91" s="385"/>
    </row>
    <row r="92" spans="2:12">
      <c r="B92" s="406" t="s">
        <v>927</v>
      </c>
      <c r="C92" s="407" t="s">
        <v>270</v>
      </c>
      <c r="D92" s="406" t="s">
        <v>928</v>
      </c>
      <c r="E92" s="407" t="s">
        <v>756</v>
      </c>
      <c r="F92" s="408" t="s">
        <v>929</v>
      </c>
      <c r="G92" s="397" t="s">
        <v>930</v>
      </c>
      <c r="H92" s="398" t="s">
        <v>931</v>
      </c>
      <c r="I92" s="388"/>
      <c r="J92" s="387"/>
      <c r="K92" s="388"/>
      <c r="L92" s="385"/>
    </row>
    <row r="93" spans="2:12">
      <c r="B93" s="409" t="s">
        <v>928</v>
      </c>
      <c r="C93" s="410" t="s">
        <v>746</v>
      </c>
      <c r="D93" s="409" t="s">
        <v>928</v>
      </c>
      <c r="E93" s="410" t="s">
        <v>748</v>
      </c>
      <c r="F93" s="411" t="s">
        <v>932</v>
      </c>
      <c r="G93" s="386"/>
      <c r="H93" s="387"/>
      <c r="I93" s="388"/>
      <c r="J93" s="387"/>
      <c r="K93" s="388"/>
      <c r="L93" s="385"/>
    </row>
    <row r="94" spans="2:12">
      <c r="B94" s="401" t="s">
        <v>928</v>
      </c>
      <c r="C94" s="402" t="s">
        <v>791</v>
      </c>
      <c r="D94" s="401" t="s">
        <v>928</v>
      </c>
      <c r="E94" s="402" t="s">
        <v>792</v>
      </c>
      <c r="F94" s="413" t="s">
        <v>408</v>
      </c>
      <c r="G94" s="404"/>
      <c r="H94" s="405"/>
      <c r="I94" s="388"/>
      <c r="J94" s="387"/>
      <c r="K94" s="388"/>
      <c r="L94" s="385"/>
    </row>
    <row r="95" spans="2:12">
      <c r="B95" s="401" t="s">
        <v>933</v>
      </c>
      <c r="C95" s="402" t="s">
        <v>934</v>
      </c>
      <c r="D95" s="401" t="s">
        <v>933</v>
      </c>
      <c r="E95" s="402" t="s">
        <v>935</v>
      </c>
      <c r="F95" s="413" t="s">
        <v>936</v>
      </c>
      <c r="G95" s="404" t="s">
        <v>933</v>
      </c>
      <c r="H95" s="405" t="s">
        <v>937</v>
      </c>
      <c r="I95" s="388"/>
      <c r="J95" s="387"/>
      <c r="K95" s="388"/>
      <c r="L95" s="385"/>
    </row>
    <row r="96" spans="2:12">
      <c r="B96" s="394" t="s">
        <v>938</v>
      </c>
      <c r="C96" s="395" t="s">
        <v>270</v>
      </c>
      <c r="D96" s="394"/>
      <c r="E96" s="395"/>
      <c r="F96" s="396" t="s">
        <v>939</v>
      </c>
      <c r="G96" s="386" t="s">
        <v>940</v>
      </c>
      <c r="H96" s="387" t="s">
        <v>941</v>
      </c>
      <c r="I96" s="388"/>
      <c r="J96" s="387"/>
      <c r="K96" s="388"/>
      <c r="L96" s="385"/>
    </row>
    <row r="97" spans="2:12">
      <c r="B97" s="383"/>
      <c r="C97" s="384"/>
      <c r="D97" s="383" t="s">
        <v>942</v>
      </c>
      <c r="E97" s="384" t="s">
        <v>756</v>
      </c>
      <c r="F97" s="385" t="s">
        <v>943</v>
      </c>
      <c r="G97" s="386"/>
      <c r="H97" s="387"/>
      <c r="I97" s="388"/>
      <c r="J97" s="387"/>
      <c r="K97" s="388"/>
      <c r="L97" s="385"/>
    </row>
    <row r="98" spans="2:12">
      <c r="B98" s="399"/>
      <c r="C98" s="400"/>
      <c r="D98" s="399" t="s">
        <v>942</v>
      </c>
      <c r="E98" s="400" t="s">
        <v>809</v>
      </c>
      <c r="F98" s="390" t="s">
        <v>944</v>
      </c>
      <c r="G98" s="386"/>
      <c r="H98" s="387"/>
      <c r="I98" s="388"/>
      <c r="J98" s="387"/>
      <c r="K98" s="388"/>
      <c r="L98" s="385"/>
    </row>
    <row r="99" spans="2:12">
      <c r="B99" s="409" t="s">
        <v>942</v>
      </c>
      <c r="C99" s="410" t="s">
        <v>746</v>
      </c>
      <c r="D99" s="409" t="s">
        <v>942</v>
      </c>
      <c r="E99" s="410" t="s">
        <v>748</v>
      </c>
      <c r="F99" s="411" t="s">
        <v>945</v>
      </c>
      <c r="G99" s="386"/>
      <c r="H99" s="387"/>
      <c r="I99" s="388"/>
      <c r="J99" s="387"/>
      <c r="K99" s="388"/>
      <c r="L99" s="385"/>
    </row>
    <row r="100" spans="2:12">
      <c r="B100" s="409" t="s">
        <v>942</v>
      </c>
      <c r="C100" s="410" t="s">
        <v>791</v>
      </c>
      <c r="D100" s="409" t="s">
        <v>942</v>
      </c>
      <c r="E100" s="410" t="s">
        <v>792</v>
      </c>
      <c r="F100" s="411" t="s">
        <v>946</v>
      </c>
      <c r="G100" s="386"/>
      <c r="H100" s="387"/>
      <c r="I100" s="388"/>
      <c r="J100" s="387"/>
      <c r="K100" s="388"/>
      <c r="L100" s="385"/>
    </row>
    <row r="101" spans="2:12">
      <c r="B101" s="383" t="s">
        <v>942</v>
      </c>
      <c r="C101" s="384" t="s">
        <v>913</v>
      </c>
      <c r="D101" s="383"/>
      <c r="E101" s="384"/>
      <c r="F101" s="393" t="s">
        <v>947</v>
      </c>
      <c r="G101" s="386"/>
      <c r="H101" s="387"/>
      <c r="I101" s="388"/>
      <c r="J101" s="387"/>
      <c r="K101" s="388"/>
      <c r="L101" s="385"/>
    </row>
    <row r="102" spans="2:12">
      <c r="B102" s="383"/>
      <c r="C102" s="384"/>
      <c r="D102" s="383" t="s">
        <v>942</v>
      </c>
      <c r="E102" s="384" t="s">
        <v>914</v>
      </c>
      <c r="F102" s="385" t="s">
        <v>948</v>
      </c>
      <c r="G102" s="386"/>
      <c r="H102" s="387"/>
      <c r="I102" s="388"/>
      <c r="J102" s="387"/>
      <c r="K102" s="388"/>
      <c r="L102" s="385"/>
    </row>
    <row r="103" spans="2:12">
      <c r="B103" s="383"/>
      <c r="C103" s="384"/>
      <c r="D103" s="383" t="s">
        <v>942</v>
      </c>
      <c r="E103" s="384" t="s">
        <v>949</v>
      </c>
      <c r="F103" s="385" t="s">
        <v>950</v>
      </c>
      <c r="G103" s="386"/>
      <c r="H103" s="387"/>
      <c r="I103" s="388"/>
      <c r="J103" s="387"/>
      <c r="K103" s="388"/>
      <c r="L103" s="385"/>
    </row>
    <row r="104" spans="2:12">
      <c r="B104" s="383"/>
      <c r="C104" s="384"/>
      <c r="D104" s="383" t="s">
        <v>942</v>
      </c>
      <c r="E104" s="384" t="s">
        <v>951</v>
      </c>
      <c r="F104" s="385" t="s">
        <v>952</v>
      </c>
      <c r="G104" s="386"/>
      <c r="H104" s="387"/>
      <c r="I104" s="388"/>
      <c r="J104" s="387"/>
      <c r="K104" s="388"/>
      <c r="L104" s="385"/>
    </row>
    <row r="105" spans="2:12">
      <c r="B105" s="399"/>
      <c r="C105" s="400"/>
      <c r="D105" s="399" t="s">
        <v>942</v>
      </c>
      <c r="E105" s="400" t="s">
        <v>953</v>
      </c>
      <c r="F105" s="385" t="s">
        <v>954</v>
      </c>
      <c r="G105" s="386"/>
      <c r="H105" s="387"/>
      <c r="I105" s="388"/>
      <c r="J105" s="387"/>
      <c r="K105" s="388"/>
      <c r="L105" s="385"/>
    </row>
    <row r="106" spans="2:12">
      <c r="B106" s="401" t="s">
        <v>942</v>
      </c>
      <c r="C106" s="402" t="s">
        <v>294</v>
      </c>
      <c r="D106" s="401" t="s">
        <v>942</v>
      </c>
      <c r="E106" s="402" t="s">
        <v>955</v>
      </c>
      <c r="F106" s="413" t="s">
        <v>956</v>
      </c>
      <c r="G106" s="404"/>
      <c r="H106" s="403"/>
      <c r="I106" s="388"/>
      <c r="J106" s="387"/>
      <c r="K106" s="388"/>
      <c r="L106" s="385"/>
    </row>
    <row r="107" spans="2:12">
      <c r="B107" s="399" t="s">
        <v>957</v>
      </c>
      <c r="C107" s="400" t="s">
        <v>270</v>
      </c>
      <c r="D107" s="399" t="s">
        <v>957</v>
      </c>
      <c r="E107" s="400" t="s">
        <v>756</v>
      </c>
      <c r="F107" s="390" t="s">
        <v>958</v>
      </c>
      <c r="G107" s="386" t="s">
        <v>959</v>
      </c>
      <c r="H107" s="387" t="s">
        <v>960</v>
      </c>
      <c r="I107" s="388"/>
      <c r="J107" s="387"/>
      <c r="K107" s="388"/>
      <c r="L107" s="385"/>
    </row>
    <row r="108" spans="2:12">
      <c r="B108" s="409" t="s">
        <v>957</v>
      </c>
      <c r="C108" s="410" t="s">
        <v>746</v>
      </c>
      <c r="D108" s="409" t="s">
        <v>957</v>
      </c>
      <c r="E108" s="410" t="s">
        <v>748</v>
      </c>
      <c r="F108" s="411" t="s">
        <v>961</v>
      </c>
      <c r="G108" s="386"/>
      <c r="H108" s="387"/>
      <c r="I108" s="388"/>
      <c r="J108" s="387"/>
      <c r="K108" s="388"/>
      <c r="L108" s="385"/>
    </row>
    <row r="109" spans="2:12">
      <c r="B109" s="409" t="s">
        <v>957</v>
      </c>
      <c r="C109" s="410" t="s">
        <v>791</v>
      </c>
      <c r="D109" s="409" t="s">
        <v>957</v>
      </c>
      <c r="E109" s="410" t="s">
        <v>792</v>
      </c>
      <c r="F109" s="411" t="s">
        <v>962</v>
      </c>
      <c r="G109" s="386"/>
      <c r="H109" s="424"/>
      <c r="I109" s="388"/>
      <c r="J109" s="387"/>
      <c r="K109" s="388"/>
      <c r="L109" s="385"/>
    </row>
    <row r="110" spans="2:12">
      <c r="B110" s="401" t="s">
        <v>957</v>
      </c>
      <c r="C110" s="402" t="s">
        <v>780</v>
      </c>
      <c r="D110" s="401" t="s">
        <v>957</v>
      </c>
      <c r="E110" s="402" t="s">
        <v>800</v>
      </c>
      <c r="F110" s="413" t="s">
        <v>963</v>
      </c>
      <c r="G110" s="404"/>
      <c r="H110" s="405"/>
      <c r="I110" s="412"/>
      <c r="J110" s="405"/>
      <c r="K110" s="388"/>
      <c r="L110" s="385"/>
    </row>
    <row r="111" spans="2:12">
      <c r="B111" s="406" t="s">
        <v>964</v>
      </c>
      <c r="C111" s="407" t="s">
        <v>270</v>
      </c>
      <c r="D111" s="406" t="s">
        <v>964</v>
      </c>
      <c r="E111" s="407" t="s">
        <v>756</v>
      </c>
      <c r="F111" s="408" t="s">
        <v>965</v>
      </c>
      <c r="G111" s="397" t="s">
        <v>966</v>
      </c>
      <c r="H111" s="385" t="s">
        <v>967</v>
      </c>
      <c r="I111" s="417" t="s">
        <v>968</v>
      </c>
      <c r="J111" s="387" t="s">
        <v>969</v>
      </c>
      <c r="K111" s="388"/>
      <c r="L111" s="385"/>
    </row>
    <row r="112" spans="2:12">
      <c r="B112" s="383" t="s">
        <v>964</v>
      </c>
      <c r="C112" s="384" t="s">
        <v>746</v>
      </c>
      <c r="D112" s="383" t="s">
        <v>964</v>
      </c>
      <c r="E112" s="384" t="s">
        <v>748</v>
      </c>
      <c r="F112" s="411" t="s">
        <v>970</v>
      </c>
      <c r="G112" s="386"/>
      <c r="H112" s="385"/>
      <c r="I112" s="388"/>
      <c r="J112" s="387"/>
      <c r="K112" s="388"/>
      <c r="L112" s="385"/>
    </row>
    <row r="113" spans="2:12">
      <c r="B113" s="409" t="s">
        <v>964</v>
      </c>
      <c r="C113" s="410" t="s">
        <v>848</v>
      </c>
      <c r="D113" s="409" t="s">
        <v>964</v>
      </c>
      <c r="E113" s="410" t="s">
        <v>971</v>
      </c>
      <c r="F113" s="411" t="s">
        <v>972</v>
      </c>
      <c r="G113" s="386"/>
      <c r="H113" s="385"/>
      <c r="I113" s="388"/>
      <c r="J113" s="387"/>
      <c r="K113" s="388"/>
      <c r="L113" s="385"/>
    </row>
    <row r="114" spans="2:12">
      <c r="B114" s="401" t="s">
        <v>964</v>
      </c>
      <c r="C114" s="402" t="s">
        <v>780</v>
      </c>
      <c r="D114" s="401" t="s">
        <v>964</v>
      </c>
      <c r="E114" s="402" t="s">
        <v>800</v>
      </c>
      <c r="F114" s="413" t="s">
        <v>973</v>
      </c>
      <c r="G114" s="404"/>
      <c r="H114" s="385"/>
      <c r="I114" s="388"/>
      <c r="J114" s="387"/>
      <c r="K114" s="388"/>
      <c r="L114" s="385"/>
    </row>
    <row r="115" spans="2:12">
      <c r="B115" s="406" t="s">
        <v>974</v>
      </c>
      <c r="C115" s="407" t="s">
        <v>270</v>
      </c>
      <c r="D115" s="406" t="s">
        <v>974</v>
      </c>
      <c r="E115" s="407" t="s">
        <v>756</v>
      </c>
      <c r="F115" s="408" t="s">
        <v>975</v>
      </c>
      <c r="G115" s="397" t="s">
        <v>976</v>
      </c>
      <c r="H115" s="398" t="s">
        <v>977</v>
      </c>
      <c r="I115" s="388"/>
      <c r="J115" s="387"/>
      <c r="K115" s="388"/>
      <c r="L115" s="385"/>
    </row>
    <row r="116" spans="2:12">
      <c r="B116" s="409" t="s">
        <v>974</v>
      </c>
      <c r="C116" s="410" t="s">
        <v>746</v>
      </c>
      <c r="D116" s="409" t="s">
        <v>974</v>
      </c>
      <c r="E116" s="410" t="s">
        <v>748</v>
      </c>
      <c r="F116" s="411" t="s">
        <v>978</v>
      </c>
      <c r="G116" s="386"/>
      <c r="H116" s="387"/>
      <c r="I116" s="388"/>
      <c r="J116" s="387"/>
      <c r="K116" s="388"/>
      <c r="L116" s="385"/>
    </row>
    <row r="117" spans="2:12">
      <c r="B117" s="401" t="s">
        <v>974</v>
      </c>
      <c r="C117" s="402" t="s">
        <v>791</v>
      </c>
      <c r="D117" s="401" t="s">
        <v>974</v>
      </c>
      <c r="E117" s="402" t="s">
        <v>792</v>
      </c>
      <c r="F117" s="413" t="s">
        <v>979</v>
      </c>
      <c r="G117" s="404"/>
      <c r="H117" s="405"/>
      <c r="I117" s="412"/>
      <c r="J117" s="405"/>
      <c r="K117" s="388"/>
      <c r="L117" s="385"/>
    </row>
    <row r="118" spans="2:12" ht="13.5" customHeight="1">
      <c r="B118" s="406" t="s">
        <v>980</v>
      </c>
      <c r="C118" s="407" t="s">
        <v>270</v>
      </c>
      <c r="D118" s="406" t="s">
        <v>980</v>
      </c>
      <c r="E118" s="407" t="s">
        <v>756</v>
      </c>
      <c r="F118" s="408" t="s">
        <v>981</v>
      </c>
      <c r="G118" s="397" t="s">
        <v>982</v>
      </c>
      <c r="H118" s="396" t="s">
        <v>983</v>
      </c>
      <c r="I118" s="397" t="s">
        <v>984</v>
      </c>
      <c r="J118" s="396" t="s">
        <v>983</v>
      </c>
      <c r="K118" s="388"/>
      <c r="L118" s="385"/>
    </row>
    <row r="119" spans="2:12">
      <c r="B119" s="401" t="s">
        <v>980</v>
      </c>
      <c r="C119" s="402" t="s">
        <v>746</v>
      </c>
      <c r="D119" s="401" t="s">
        <v>980</v>
      </c>
      <c r="E119" s="402" t="s">
        <v>748</v>
      </c>
      <c r="F119" s="413" t="s">
        <v>985</v>
      </c>
      <c r="G119" s="404"/>
      <c r="H119" s="403"/>
      <c r="I119" s="404"/>
      <c r="J119" s="403"/>
      <c r="K119" s="388"/>
      <c r="L119" s="385"/>
    </row>
    <row r="120" spans="2:12">
      <c r="B120" s="414" t="s">
        <v>986</v>
      </c>
      <c r="C120" s="415" t="s">
        <v>270</v>
      </c>
      <c r="D120" s="414" t="s">
        <v>986</v>
      </c>
      <c r="E120" s="415" t="s">
        <v>756</v>
      </c>
      <c r="F120" s="385" t="s">
        <v>559</v>
      </c>
      <c r="G120" s="418" t="s">
        <v>987</v>
      </c>
      <c r="H120" s="385" t="s">
        <v>988</v>
      </c>
      <c r="I120" s="418" t="s">
        <v>989</v>
      </c>
      <c r="J120" s="387" t="s">
        <v>988</v>
      </c>
      <c r="K120" s="412"/>
      <c r="L120" s="385"/>
    </row>
    <row r="121" spans="2:12">
      <c r="B121" s="401" t="s">
        <v>990</v>
      </c>
      <c r="C121" s="402" t="s">
        <v>270</v>
      </c>
      <c r="D121" s="401" t="s">
        <v>991</v>
      </c>
      <c r="E121" s="402" t="s">
        <v>756</v>
      </c>
      <c r="F121" s="416" t="s">
        <v>992</v>
      </c>
      <c r="G121" s="418" t="s">
        <v>990</v>
      </c>
      <c r="H121" s="425" t="s">
        <v>993</v>
      </c>
      <c r="I121" s="417" t="s">
        <v>994</v>
      </c>
      <c r="J121" s="398" t="s">
        <v>995</v>
      </c>
      <c r="K121" s="417" t="s">
        <v>996</v>
      </c>
      <c r="L121" s="396" t="s">
        <v>997</v>
      </c>
    </row>
    <row r="122" spans="2:12">
      <c r="B122" s="406" t="s">
        <v>998</v>
      </c>
      <c r="C122" s="407" t="s">
        <v>270</v>
      </c>
      <c r="D122" s="406" t="s">
        <v>998</v>
      </c>
      <c r="E122" s="407" t="s">
        <v>756</v>
      </c>
      <c r="F122" s="408" t="s">
        <v>999</v>
      </c>
      <c r="G122" s="397" t="s">
        <v>1000</v>
      </c>
      <c r="H122" s="398" t="s">
        <v>1001</v>
      </c>
      <c r="I122" s="388"/>
      <c r="J122" s="387"/>
      <c r="K122" s="388"/>
      <c r="L122" s="385"/>
    </row>
    <row r="123" spans="2:12">
      <c r="B123" s="409" t="s">
        <v>998</v>
      </c>
      <c r="C123" s="410" t="s">
        <v>746</v>
      </c>
      <c r="D123" s="409" t="s">
        <v>998</v>
      </c>
      <c r="E123" s="410" t="s">
        <v>748</v>
      </c>
      <c r="F123" s="411" t="s">
        <v>1002</v>
      </c>
      <c r="G123" s="386"/>
      <c r="H123" s="387"/>
      <c r="I123" s="388"/>
      <c r="J123" s="387"/>
      <c r="K123" s="388"/>
      <c r="L123" s="385"/>
    </row>
    <row r="124" spans="2:12">
      <c r="B124" s="401" t="s">
        <v>998</v>
      </c>
      <c r="C124" s="402" t="s">
        <v>904</v>
      </c>
      <c r="D124" s="401" t="s">
        <v>998</v>
      </c>
      <c r="E124" s="402" t="s">
        <v>784</v>
      </c>
      <c r="F124" s="413" t="s">
        <v>1003</v>
      </c>
      <c r="G124" s="404"/>
      <c r="H124" s="405"/>
      <c r="I124" s="388"/>
      <c r="J124" s="387"/>
      <c r="K124" s="388"/>
      <c r="L124" s="385"/>
    </row>
    <row r="125" spans="2:12">
      <c r="B125" s="414" t="s">
        <v>1004</v>
      </c>
      <c r="C125" s="415" t="s">
        <v>270</v>
      </c>
      <c r="D125" s="414" t="s">
        <v>1004</v>
      </c>
      <c r="E125" s="415" t="s">
        <v>756</v>
      </c>
      <c r="F125" s="416" t="s">
        <v>1005</v>
      </c>
      <c r="G125" s="418" t="s">
        <v>1006</v>
      </c>
      <c r="H125" s="425" t="s">
        <v>1005</v>
      </c>
      <c r="I125" s="388"/>
      <c r="J125" s="387"/>
      <c r="K125" s="388"/>
      <c r="L125" s="385"/>
    </row>
    <row r="126" spans="2:12">
      <c r="B126" s="414" t="s">
        <v>1007</v>
      </c>
      <c r="C126" s="415" t="s">
        <v>270</v>
      </c>
      <c r="D126" s="414" t="s">
        <v>1007</v>
      </c>
      <c r="E126" s="415" t="s">
        <v>756</v>
      </c>
      <c r="F126" s="416" t="s">
        <v>1008</v>
      </c>
      <c r="G126" s="418" t="s">
        <v>1009</v>
      </c>
      <c r="H126" s="425" t="s">
        <v>1008</v>
      </c>
      <c r="I126" s="388"/>
      <c r="J126" s="387"/>
      <c r="K126" s="388"/>
      <c r="L126" s="385"/>
    </row>
    <row r="127" spans="2:12">
      <c r="B127" s="394" t="s">
        <v>1010</v>
      </c>
      <c r="C127" s="395" t="s">
        <v>872</v>
      </c>
      <c r="D127" s="394"/>
      <c r="E127" s="419"/>
      <c r="F127" s="385" t="s">
        <v>1011</v>
      </c>
      <c r="G127" s="417" t="s">
        <v>1010</v>
      </c>
      <c r="H127" s="398" t="s">
        <v>1012</v>
      </c>
      <c r="I127" s="388"/>
      <c r="J127" s="387"/>
      <c r="K127" s="388"/>
      <c r="L127" s="385"/>
    </row>
    <row r="128" spans="2:12">
      <c r="B128" s="383"/>
      <c r="C128" s="384"/>
      <c r="D128" s="383" t="s">
        <v>1013</v>
      </c>
      <c r="E128" s="422" t="s">
        <v>1014</v>
      </c>
      <c r="F128" s="385" t="s">
        <v>1015</v>
      </c>
      <c r="G128" s="388"/>
      <c r="H128" s="385"/>
      <c r="I128" s="388"/>
      <c r="J128" s="387"/>
      <c r="K128" s="388"/>
      <c r="L128" s="385"/>
    </row>
    <row r="129" spans="2:12">
      <c r="B129" s="401"/>
      <c r="C129" s="402"/>
      <c r="D129" s="401" t="s">
        <v>1013</v>
      </c>
      <c r="E129" s="402" t="s">
        <v>800</v>
      </c>
      <c r="F129" s="385" t="s">
        <v>1016</v>
      </c>
      <c r="G129" s="412"/>
      <c r="H129" s="405"/>
      <c r="I129" s="412"/>
      <c r="J129" s="405"/>
      <c r="K129" s="388"/>
      <c r="L129" s="385"/>
    </row>
    <row r="130" spans="2:12">
      <c r="B130" s="406" t="s">
        <v>1017</v>
      </c>
      <c r="C130" s="407" t="s">
        <v>270</v>
      </c>
      <c r="D130" s="406" t="s">
        <v>1017</v>
      </c>
      <c r="E130" s="407" t="s">
        <v>756</v>
      </c>
      <c r="F130" s="408" t="s">
        <v>1018</v>
      </c>
      <c r="G130" s="417" t="s">
        <v>1019</v>
      </c>
      <c r="H130" s="398" t="s">
        <v>1020</v>
      </c>
      <c r="I130" s="417" t="s">
        <v>1021</v>
      </c>
      <c r="J130" s="398" t="s">
        <v>1022</v>
      </c>
      <c r="K130" s="388"/>
      <c r="L130" s="385"/>
    </row>
    <row r="131" spans="2:12">
      <c r="B131" s="401" t="s">
        <v>1017</v>
      </c>
      <c r="C131" s="402" t="s">
        <v>746</v>
      </c>
      <c r="D131" s="401" t="s">
        <v>1017</v>
      </c>
      <c r="E131" s="402" t="s">
        <v>901</v>
      </c>
      <c r="F131" s="393" t="s">
        <v>1023</v>
      </c>
      <c r="G131" s="412"/>
      <c r="H131" s="405"/>
      <c r="I131" s="388"/>
      <c r="J131" s="426"/>
      <c r="K131" s="388"/>
      <c r="L131" s="385"/>
    </row>
    <row r="132" spans="2:12">
      <c r="B132" s="414" t="s">
        <v>1024</v>
      </c>
      <c r="C132" s="415" t="s">
        <v>872</v>
      </c>
      <c r="D132" s="414" t="s">
        <v>1024</v>
      </c>
      <c r="E132" s="415" t="s">
        <v>1025</v>
      </c>
      <c r="F132" s="416" t="s">
        <v>1026</v>
      </c>
      <c r="G132" s="404" t="s">
        <v>1027</v>
      </c>
      <c r="H132" s="425" t="s">
        <v>1026</v>
      </c>
      <c r="I132" s="388"/>
      <c r="J132" s="387"/>
      <c r="K132" s="388"/>
      <c r="L132" s="385"/>
    </row>
    <row r="133" spans="2:12">
      <c r="B133" s="406" t="s">
        <v>1028</v>
      </c>
      <c r="C133" s="407" t="s">
        <v>270</v>
      </c>
      <c r="D133" s="406" t="s">
        <v>1028</v>
      </c>
      <c r="E133" s="407" t="s">
        <v>756</v>
      </c>
      <c r="F133" s="390" t="s">
        <v>1029</v>
      </c>
      <c r="G133" s="417" t="s">
        <v>1030</v>
      </c>
      <c r="H133" s="398" t="s">
        <v>1031</v>
      </c>
      <c r="I133" s="388"/>
      <c r="J133" s="387"/>
      <c r="K133" s="388"/>
      <c r="L133" s="385"/>
    </row>
    <row r="134" spans="2:12">
      <c r="B134" s="409" t="s">
        <v>1030</v>
      </c>
      <c r="C134" s="410" t="s">
        <v>746</v>
      </c>
      <c r="D134" s="409" t="s">
        <v>1030</v>
      </c>
      <c r="E134" s="410" t="s">
        <v>748</v>
      </c>
      <c r="F134" s="411" t="s">
        <v>1032</v>
      </c>
      <c r="G134" s="388"/>
      <c r="H134" s="387"/>
      <c r="I134" s="388"/>
      <c r="J134" s="387"/>
      <c r="K134" s="388"/>
      <c r="L134" s="385"/>
    </row>
    <row r="135" spans="2:12">
      <c r="B135" s="391" t="s">
        <v>1030</v>
      </c>
      <c r="C135" s="392" t="s">
        <v>872</v>
      </c>
      <c r="D135" s="391"/>
      <c r="E135" s="392"/>
      <c r="F135" s="393" t="s">
        <v>1031</v>
      </c>
      <c r="G135" s="388"/>
      <c r="H135" s="387"/>
      <c r="I135" s="388"/>
      <c r="J135" s="387"/>
      <c r="K135" s="388"/>
      <c r="L135" s="385"/>
    </row>
    <row r="136" spans="2:12">
      <c r="B136" s="383"/>
      <c r="C136" s="384"/>
      <c r="D136" s="383" t="s">
        <v>1030</v>
      </c>
      <c r="E136" s="384" t="s">
        <v>1014</v>
      </c>
      <c r="F136" s="385" t="s">
        <v>1033</v>
      </c>
      <c r="G136" s="388"/>
      <c r="H136" s="387"/>
      <c r="I136" s="388"/>
      <c r="J136" s="387"/>
      <c r="K136" s="388"/>
      <c r="L136" s="385"/>
    </row>
    <row r="137" spans="2:12">
      <c r="B137" s="401"/>
      <c r="C137" s="402"/>
      <c r="D137" s="401" t="s">
        <v>1028</v>
      </c>
      <c r="E137" s="402" t="s">
        <v>800</v>
      </c>
      <c r="F137" s="403" t="s">
        <v>1034</v>
      </c>
      <c r="G137" s="427"/>
      <c r="H137" s="405"/>
      <c r="I137" s="427"/>
      <c r="J137" s="405"/>
      <c r="K137" s="427"/>
      <c r="L137" s="403"/>
    </row>
    <row r="138" spans="2:12">
      <c r="B138" s="406" t="s">
        <v>1035</v>
      </c>
      <c r="C138" s="407" t="s">
        <v>270</v>
      </c>
      <c r="D138" s="406" t="s">
        <v>1035</v>
      </c>
      <c r="E138" s="407" t="s">
        <v>756</v>
      </c>
      <c r="F138" s="408" t="s">
        <v>1036</v>
      </c>
      <c r="G138" s="417" t="s">
        <v>1037</v>
      </c>
      <c r="H138" s="396" t="s">
        <v>1038</v>
      </c>
      <c r="I138" s="417" t="s">
        <v>1039</v>
      </c>
      <c r="J138" s="398" t="s">
        <v>1040</v>
      </c>
      <c r="K138" s="417" t="s">
        <v>1041</v>
      </c>
      <c r="L138" s="396" t="s">
        <v>42</v>
      </c>
    </row>
    <row r="139" spans="2:12">
      <c r="B139" s="409" t="s">
        <v>1035</v>
      </c>
      <c r="C139" s="410" t="s">
        <v>746</v>
      </c>
      <c r="D139" s="409" t="s">
        <v>1035</v>
      </c>
      <c r="E139" s="410" t="s">
        <v>748</v>
      </c>
      <c r="F139" s="411" t="s">
        <v>1042</v>
      </c>
      <c r="G139" s="388"/>
      <c r="H139" s="389"/>
      <c r="I139" s="388"/>
      <c r="J139" s="387"/>
      <c r="K139" s="388"/>
      <c r="L139" s="385"/>
    </row>
    <row r="140" spans="2:12">
      <c r="B140" s="401" t="s">
        <v>1035</v>
      </c>
      <c r="C140" s="402" t="s">
        <v>791</v>
      </c>
      <c r="D140" s="401" t="s">
        <v>1035</v>
      </c>
      <c r="E140" s="402" t="s">
        <v>792</v>
      </c>
      <c r="F140" s="413" t="s">
        <v>1043</v>
      </c>
      <c r="G140" s="412"/>
      <c r="H140" s="403"/>
      <c r="I140" s="388"/>
      <c r="J140" s="387"/>
      <c r="K140" s="388"/>
      <c r="L140" s="385"/>
    </row>
    <row r="141" spans="2:12">
      <c r="B141" s="394" t="s">
        <v>1044</v>
      </c>
      <c r="C141" s="395" t="s">
        <v>780</v>
      </c>
      <c r="D141" s="394"/>
      <c r="E141" s="395"/>
      <c r="F141" s="396" t="s">
        <v>1045</v>
      </c>
      <c r="G141" s="417" t="s">
        <v>1046</v>
      </c>
      <c r="H141" s="398" t="s">
        <v>1045</v>
      </c>
      <c r="I141" s="388"/>
      <c r="J141" s="387"/>
      <c r="K141" s="388"/>
      <c r="L141" s="385"/>
    </row>
    <row r="142" spans="2:12">
      <c r="B142" s="383"/>
      <c r="C142" s="384"/>
      <c r="D142" s="383" t="s">
        <v>1044</v>
      </c>
      <c r="E142" s="384" t="s">
        <v>782</v>
      </c>
      <c r="F142" s="385" t="s">
        <v>1047</v>
      </c>
      <c r="G142" s="388"/>
      <c r="H142" s="387"/>
      <c r="I142" s="388"/>
      <c r="J142" s="387"/>
      <c r="K142" s="388"/>
      <c r="L142" s="385"/>
    </row>
    <row r="143" spans="2:12">
      <c r="B143" s="401"/>
      <c r="C143" s="402"/>
      <c r="D143" s="401" t="s">
        <v>1044</v>
      </c>
      <c r="E143" s="402" t="s">
        <v>800</v>
      </c>
      <c r="F143" s="403" t="s">
        <v>1048</v>
      </c>
      <c r="G143" s="412"/>
      <c r="H143" s="405"/>
      <c r="I143" s="412"/>
      <c r="J143" s="387"/>
      <c r="K143" s="388"/>
      <c r="L143" s="385"/>
    </row>
    <row r="144" spans="2:12">
      <c r="B144" s="406" t="s">
        <v>1049</v>
      </c>
      <c r="C144" s="407" t="s">
        <v>270</v>
      </c>
      <c r="D144" s="406" t="s">
        <v>1049</v>
      </c>
      <c r="E144" s="407" t="s">
        <v>739</v>
      </c>
      <c r="F144" s="408" t="s">
        <v>1050</v>
      </c>
      <c r="G144" s="417" t="s">
        <v>1049</v>
      </c>
      <c r="H144" s="398" t="s">
        <v>1051</v>
      </c>
      <c r="I144" s="417" t="s">
        <v>1052</v>
      </c>
      <c r="J144" s="398" t="s">
        <v>1051</v>
      </c>
      <c r="K144" s="388"/>
      <c r="L144" s="385"/>
    </row>
    <row r="145" spans="2:12">
      <c r="B145" s="409" t="s">
        <v>1049</v>
      </c>
      <c r="C145" s="410" t="s">
        <v>834</v>
      </c>
      <c r="D145" s="409" t="s">
        <v>1049</v>
      </c>
      <c r="E145" s="410" t="s">
        <v>901</v>
      </c>
      <c r="F145" s="411" t="s">
        <v>1053</v>
      </c>
      <c r="G145" s="388"/>
      <c r="H145" s="387"/>
      <c r="I145" s="388"/>
      <c r="J145" s="387"/>
      <c r="K145" s="388"/>
      <c r="L145" s="385"/>
    </row>
    <row r="146" spans="2:12">
      <c r="B146" s="399" t="s">
        <v>1049</v>
      </c>
      <c r="C146" s="400" t="s">
        <v>848</v>
      </c>
      <c r="D146" s="399" t="s">
        <v>1049</v>
      </c>
      <c r="E146" s="400" t="s">
        <v>971</v>
      </c>
      <c r="F146" s="411" t="s">
        <v>1054</v>
      </c>
      <c r="G146" s="388"/>
      <c r="H146" s="387"/>
      <c r="I146" s="388"/>
      <c r="J146" s="387"/>
      <c r="K146" s="388"/>
      <c r="L146" s="385"/>
    </row>
    <row r="147" spans="2:12">
      <c r="B147" s="401" t="s">
        <v>1049</v>
      </c>
      <c r="C147" s="402" t="s">
        <v>872</v>
      </c>
      <c r="D147" s="401" t="s">
        <v>1049</v>
      </c>
      <c r="E147" s="402" t="s">
        <v>1025</v>
      </c>
      <c r="F147" s="413" t="s">
        <v>1055</v>
      </c>
      <c r="G147" s="412"/>
      <c r="H147" s="405"/>
      <c r="I147" s="412"/>
      <c r="J147" s="405"/>
      <c r="K147" s="388"/>
      <c r="L147" s="385"/>
    </row>
    <row r="148" spans="2:12">
      <c r="B148" s="406" t="s">
        <v>1056</v>
      </c>
      <c r="C148" s="407" t="s">
        <v>270</v>
      </c>
      <c r="D148" s="406" t="s">
        <v>1056</v>
      </c>
      <c r="E148" s="407" t="s">
        <v>756</v>
      </c>
      <c r="F148" s="408" t="s">
        <v>1057</v>
      </c>
      <c r="G148" s="417" t="s">
        <v>1056</v>
      </c>
      <c r="H148" s="398" t="s">
        <v>1057</v>
      </c>
      <c r="I148" s="417" t="s">
        <v>1058</v>
      </c>
      <c r="J148" s="428" t="s">
        <v>1059</v>
      </c>
      <c r="K148" s="388"/>
      <c r="L148" s="385"/>
    </row>
    <row r="149" spans="2:12">
      <c r="B149" s="401"/>
      <c r="C149" s="402"/>
      <c r="D149" s="401" t="s">
        <v>1056</v>
      </c>
      <c r="E149" s="402" t="s">
        <v>1060</v>
      </c>
      <c r="F149" s="403" t="s">
        <v>1061</v>
      </c>
      <c r="G149" s="412"/>
      <c r="H149" s="405"/>
      <c r="I149" s="388"/>
      <c r="J149" s="429"/>
      <c r="K149" s="388"/>
      <c r="L149" s="385"/>
    </row>
    <row r="150" spans="2:12">
      <c r="B150" s="406" t="s">
        <v>1062</v>
      </c>
      <c r="C150" s="407" t="s">
        <v>270</v>
      </c>
      <c r="D150" s="406" t="s">
        <v>1062</v>
      </c>
      <c r="E150" s="407" t="s">
        <v>756</v>
      </c>
      <c r="F150" s="408" t="s">
        <v>1063</v>
      </c>
      <c r="G150" s="417" t="s">
        <v>1062</v>
      </c>
      <c r="H150" s="398" t="s">
        <v>1064</v>
      </c>
      <c r="I150" s="388"/>
      <c r="J150" s="387"/>
      <c r="K150" s="388"/>
      <c r="L150" s="385"/>
    </row>
    <row r="151" spans="2:12">
      <c r="B151" s="401" t="s">
        <v>1062</v>
      </c>
      <c r="C151" s="402" t="s">
        <v>746</v>
      </c>
      <c r="D151" s="401" t="s">
        <v>1062</v>
      </c>
      <c r="E151" s="402" t="s">
        <v>748</v>
      </c>
      <c r="F151" s="413" t="s">
        <v>1065</v>
      </c>
      <c r="G151" s="412"/>
      <c r="H151" s="405"/>
      <c r="I151" s="388"/>
      <c r="J151" s="387"/>
      <c r="K151" s="388"/>
      <c r="L151" s="385"/>
    </row>
    <row r="152" spans="2:12">
      <c r="B152" s="406" t="s">
        <v>1066</v>
      </c>
      <c r="C152" s="407" t="s">
        <v>270</v>
      </c>
      <c r="D152" s="406" t="s">
        <v>1066</v>
      </c>
      <c r="E152" s="407" t="s">
        <v>756</v>
      </c>
      <c r="F152" s="408" t="s">
        <v>1067</v>
      </c>
      <c r="G152" s="430">
        <v>1633</v>
      </c>
      <c r="H152" s="398" t="s">
        <v>1068</v>
      </c>
      <c r="I152" s="431"/>
      <c r="J152" s="387"/>
      <c r="K152" s="431"/>
      <c r="L152" s="385"/>
    </row>
    <row r="153" spans="2:12">
      <c r="B153" s="401" t="s">
        <v>1066</v>
      </c>
      <c r="C153" s="402" t="s">
        <v>746</v>
      </c>
      <c r="D153" s="401" t="s">
        <v>1066</v>
      </c>
      <c r="E153" s="402" t="s">
        <v>748</v>
      </c>
      <c r="F153" s="413" t="s">
        <v>1069</v>
      </c>
      <c r="G153" s="412"/>
      <c r="H153" s="405"/>
      <c r="I153" s="412"/>
      <c r="J153" s="405"/>
      <c r="K153" s="388"/>
      <c r="L153" s="385"/>
    </row>
    <row r="154" spans="2:12">
      <c r="B154" s="406" t="s">
        <v>1070</v>
      </c>
      <c r="C154" s="407" t="s">
        <v>270</v>
      </c>
      <c r="D154" s="406" t="s">
        <v>1070</v>
      </c>
      <c r="E154" s="407" t="s">
        <v>756</v>
      </c>
      <c r="F154" s="408" t="s">
        <v>1071</v>
      </c>
      <c r="G154" s="417" t="s">
        <v>1070</v>
      </c>
      <c r="H154" s="398" t="s">
        <v>1072</v>
      </c>
      <c r="I154" s="417" t="s">
        <v>1073</v>
      </c>
      <c r="J154" s="398" t="s">
        <v>1074</v>
      </c>
      <c r="K154" s="388"/>
      <c r="L154" s="385"/>
    </row>
    <row r="155" spans="2:12">
      <c r="B155" s="401" t="s">
        <v>1070</v>
      </c>
      <c r="C155" s="402" t="s">
        <v>780</v>
      </c>
      <c r="D155" s="401" t="s">
        <v>1070</v>
      </c>
      <c r="E155" s="402" t="s">
        <v>800</v>
      </c>
      <c r="F155" s="413" t="s">
        <v>1075</v>
      </c>
      <c r="G155" s="412"/>
      <c r="H155" s="432"/>
      <c r="I155" s="388"/>
      <c r="J155" s="387"/>
      <c r="K155" s="388"/>
      <c r="L155" s="385"/>
    </row>
    <row r="156" spans="2:12">
      <c r="B156" s="406" t="s">
        <v>1076</v>
      </c>
      <c r="C156" s="407" t="s">
        <v>934</v>
      </c>
      <c r="D156" s="406" t="s">
        <v>1077</v>
      </c>
      <c r="E156" s="407" t="s">
        <v>739</v>
      </c>
      <c r="F156" s="408" t="s">
        <v>1078</v>
      </c>
      <c r="G156" s="417" t="s">
        <v>1077</v>
      </c>
      <c r="H156" s="433" t="s">
        <v>1079</v>
      </c>
      <c r="I156" s="388"/>
      <c r="J156" s="387"/>
      <c r="K156" s="388"/>
      <c r="L156" s="385"/>
    </row>
    <row r="157" spans="2:12">
      <c r="B157" s="401" t="s">
        <v>1076</v>
      </c>
      <c r="C157" s="402" t="s">
        <v>904</v>
      </c>
      <c r="D157" s="401" t="s">
        <v>1077</v>
      </c>
      <c r="E157" s="402" t="s">
        <v>800</v>
      </c>
      <c r="F157" s="403" t="s">
        <v>1080</v>
      </c>
      <c r="G157" s="412"/>
      <c r="H157" s="405"/>
      <c r="I157" s="412"/>
      <c r="J157" s="405"/>
      <c r="K157" s="412"/>
      <c r="L157" s="403"/>
    </row>
    <row r="158" spans="2:12">
      <c r="B158" s="414" t="s">
        <v>1081</v>
      </c>
      <c r="C158" s="415" t="s">
        <v>270</v>
      </c>
      <c r="D158" s="414" t="s">
        <v>1081</v>
      </c>
      <c r="E158" s="434" t="s">
        <v>756</v>
      </c>
      <c r="F158" s="416" t="s">
        <v>1082</v>
      </c>
      <c r="G158" s="435" t="s">
        <v>1083</v>
      </c>
      <c r="H158" s="425" t="s">
        <v>1084</v>
      </c>
      <c r="I158" s="435" t="s">
        <v>1085</v>
      </c>
      <c r="J158" s="425" t="s">
        <v>1084</v>
      </c>
      <c r="K158" s="435" t="s">
        <v>1086</v>
      </c>
      <c r="L158" s="416" t="s">
        <v>1087</v>
      </c>
    </row>
    <row r="159" spans="2:12">
      <c r="B159" s="414" t="s">
        <v>1088</v>
      </c>
      <c r="C159" s="415" t="s">
        <v>270</v>
      </c>
      <c r="D159" s="414" t="s">
        <v>1088</v>
      </c>
      <c r="E159" s="415" t="s">
        <v>756</v>
      </c>
      <c r="F159" s="416" t="s">
        <v>1089</v>
      </c>
      <c r="G159" s="435" t="s">
        <v>1090</v>
      </c>
      <c r="H159" s="425" t="s">
        <v>1089</v>
      </c>
      <c r="I159" s="435" t="s">
        <v>1091</v>
      </c>
      <c r="J159" s="425" t="s">
        <v>1089</v>
      </c>
      <c r="K159" s="417" t="s">
        <v>1092</v>
      </c>
      <c r="L159" s="396" t="s">
        <v>1093</v>
      </c>
    </row>
    <row r="160" spans="2:12">
      <c r="B160" s="394" t="s">
        <v>1094</v>
      </c>
      <c r="C160" s="395" t="s">
        <v>270</v>
      </c>
      <c r="D160" s="394"/>
      <c r="E160" s="395"/>
      <c r="F160" s="396" t="s">
        <v>1095</v>
      </c>
      <c r="G160" s="417" t="s">
        <v>1096</v>
      </c>
      <c r="H160" s="398" t="s">
        <v>1095</v>
      </c>
      <c r="I160" s="417" t="s">
        <v>1097</v>
      </c>
      <c r="J160" s="398" t="s">
        <v>1098</v>
      </c>
      <c r="K160" s="388"/>
      <c r="L160" s="385"/>
    </row>
    <row r="161" spans="2:12">
      <c r="B161" s="383"/>
      <c r="C161" s="384"/>
      <c r="D161" s="383" t="s">
        <v>1094</v>
      </c>
      <c r="E161" s="384" t="s">
        <v>756</v>
      </c>
      <c r="F161" s="385" t="s">
        <v>1099</v>
      </c>
      <c r="G161" s="388"/>
      <c r="H161" s="387"/>
      <c r="I161" s="388"/>
      <c r="J161" s="387"/>
      <c r="K161" s="388"/>
      <c r="L161" s="385"/>
    </row>
    <row r="162" spans="2:12">
      <c r="B162" s="383"/>
      <c r="C162" s="384"/>
      <c r="D162" s="383" t="s">
        <v>1094</v>
      </c>
      <c r="E162" s="384" t="s">
        <v>744</v>
      </c>
      <c r="F162" s="385" t="s">
        <v>1100</v>
      </c>
      <c r="G162" s="388"/>
      <c r="H162" s="387"/>
      <c r="I162" s="388"/>
      <c r="J162" s="387"/>
      <c r="K162" s="388"/>
      <c r="L162" s="385"/>
    </row>
    <row r="163" spans="2:12">
      <c r="B163" s="383"/>
      <c r="C163" s="384"/>
      <c r="D163" s="383" t="s">
        <v>1094</v>
      </c>
      <c r="E163" s="384" t="s">
        <v>894</v>
      </c>
      <c r="F163" s="385" t="s">
        <v>1101</v>
      </c>
      <c r="G163" s="388"/>
      <c r="H163" s="387"/>
      <c r="I163" s="388"/>
      <c r="J163" s="387"/>
      <c r="K163" s="388"/>
      <c r="L163" s="385"/>
    </row>
    <row r="164" spans="2:12">
      <c r="B164" s="401"/>
      <c r="C164" s="402"/>
      <c r="D164" s="401" t="s">
        <v>1094</v>
      </c>
      <c r="E164" s="402" t="s">
        <v>809</v>
      </c>
      <c r="F164" s="403" t="s">
        <v>1102</v>
      </c>
      <c r="G164" s="412"/>
      <c r="H164" s="405"/>
      <c r="I164" s="388"/>
      <c r="J164" s="387"/>
      <c r="K164" s="388"/>
      <c r="L164" s="385"/>
    </row>
    <row r="165" spans="2:12">
      <c r="B165" s="394" t="s">
        <v>1103</v>
      </c>
      <c r="C165" s="395" t="s">
        <v>270</v>
      </c>
      <c r="D165" s="394"/>
      <c r="E165" s="395"/>
      <c r="F165" s="396" t="s">
        <v>1104</v>
      </c>
      <c r="G165" s="417" t="s">
        <v>1105</v>
      </c>
      <c r="H165" s="396" t="s">
        <v>1106</v>
      </c>
      <c r="I165" s="388"/>
      <c r="J165" s="387"/>
      <c r="K165" s="388"/>
      <c r="L165" s="385"/>
    </row>
    <row r="166" spans="2:12">
      <c r="B166" s="383"/>
      <c r="C166" s="384"/>
      <c r="D166" s="383" t="s">
        <v>1103</v>
      </c>
      <c r="E166" s="384" t="s">
        <v>756</v>
      </c>
      <c r="F166" s="385" t="s">
        <v>1107</v>
      </c>
      <c r="G166" s="388"/>
      <c r="H166" s="385"/>
      <c r="I166" s="388"/>
      <c r="J166" s="387"/>
      <c r="K166" s="388"/>
      <c r="L166" s="385"/>
    </row>
    <row r="167" spans="2:12">
      <c r="B167" s="383"/>
      <c r="C167" s="384"/>
      <c r="D167" s="383" t="s">
        <v>1103</v>
      </c>
      <c r="E167" s="384" t="s">
        <v>744</v>
      </c>
      <c r="F167" s="385" t="s">
        <v>1108</v>
      </c>
      <c r="G167" s="388"/>
      <c r="H167" s="387"/>
      <c r="I167" s="388"/>
      <c r="J167" s="387"/>
      <c r="K167" s="388"/>
      <c r="L167" s="385"/>
    </row>
    <row r="168" spans="2:12">
      <c r="B168" s="383"/>
      <c r="C168" s="384"/>
      <c r="D168" s="383" t="s">
        <v>1103</v>
      </c>
      <c r="E168" s="384" t="s">
        <v>809</v>
      </c>
      <c r="F168" s="385" t="s">
        <v>1109</v>
      </c>
      <c r="G168" s="388"/>
      <c r="H168" s="387"/>
      <c r="I168" s="388"/>
      <c r="J168" s="387"/>
      <c r="K168" s="388"/>
      <c r="L168" s="385"/>
    </row>
    <row r="169" spans="2:12">
      <c r="B169" s="409" t="s">
        <v>1103</v>
      </c>
      <c r="C169" s="410" t="s">
        <v>746</v>
      </c>
      <c r="D169" s="409" t="s">
        <v>1103</v>
      </c>
      <c r="E169" s="410" t="s">
        <v>748</v>
      </c>
      <c r="F169" s="411" t="s">
        <v>1110</v>
      </c>
      <c r="G169" s="388"/>
      <c r="H169" s="387"/>
      <c r="I169" s="388"/>
      <c r="J169" s="387"/>
      <c r="K169" s="388"/>
      <c r="L169" s="385"/>
    </row>
    <row r="170" spans="2:12">
      <c r="B170" s="383" t="s">
        <v>1103</v>
      </c>
      <c r="C170" s="384" t="s">
        <v>791</v>
      </c>
      <c r="D170" s="383"/>
      <c r="E170" s="384"/>
      <c r="F170" s="385" t="s">
        <v>1111</v>
      </c>
      <c r="G170" s="388"/>
      <c r="H170" s="387"/>
      <c r="I170" s="388"/>
      <c r="J170" s="387"/>
      <c r="K170" s="388"/>
      <c r="L170" s="385"/>
    </row>
    <row r="171" spans="2:12">
      <c r="B171" s="383"/>
      <c r="C171" s="384"/>
      <c r="D171" s="383" t="s">
        <v>1103</v>
      </c>
      <c r="E171" s="384" t="s">
        <v>792</v>
      </c>
      <c r="F171" s="385" t="s">
        <v>1112</v>
      </c>
      <c r="G171" s="388"/>
      <c r="H171" s="387"/>
      <c r="I171" s="388"/>
      <c r="J171" s="387"/>
      <c r="K171" s="388"/>
      <c r="L171" s="385"/>
    </row>
    <row r="172" spans="2:12">
      <c r="B172" s="383"/>
      <c r="C172" s="384"/>
      <c r="D172" s="383" t="s">
        <v>1103</v>
      </c>
      <c r="E172" s="384" t="s">
        <v>1113</v>
      </c>
      <c r="F172" s="385" t="s">
        <v>1111</v>
      </c>
      <c r="G172" s="388"/>
      <c r="H172" s="387"/>
      <c r="I172" s="388"/>
      <c r="J172" s="387"/>
      <c r="K172" s="388"/>
      <c r="L172" s="385"/>
    </row>
    <row r="173" spans="2:12">
      <c r="B173" s="420" t="s">
        <v>1103</v>
      </c>
      <c r="C173" s="421" t="s">
        <v>780</v>
      </c>
      <c r="D173" s="420" t="s">
        <v>1103</v>
      </c>
      <c r="E173" s="421" t="s">
        <v>800</v>
      </c>
      <c r="F173" s="413" t="s">
        <v>1114</v>
      </c>
      <c r="G173" s="412"/>
      <c r="H173" s="405"/>
      <c r="I173" s="412"/>
      <c r="J173" s="405"/>
      <c r="K173" s="388"/>
      <c r="L173" s="385"/>
    </row>
    <row r="174" spans="2:12">
      <c r="B174" s="394" t="s">
        <v>1115</v>
      </c>
      <c r="C174" s="395" t="s">
        <v>270</v>
      </c>
      <c r="D174" s="394"/>
      <c r="E174" s="395"/>
      <c r="F174" s="396" t="s">
        <v>1116</v>
      </c>
      <c r="G174" s="417" t="s">
        <v>1117</v>
      </c>
      <c r="H174" s="387" t="s">
        <v>1118</v>
      </c>
      <c r="I174" s="417" t="s">
        <v>1119</v>
      </c>
      <c r="J174" s="398" t="s">
        <v>1120</v>
      </c>
      <c r="K174" s="388"/>
      <c r="L174" s="385"/>
    </row>
    <row r="175" spans="2:12">
      <c r="B175" s="383"/>
      <c r="C175" s="384"/>
      <c r="D175" s="383" t="s">
        <v>1115</v>
      </c>
      <c r="E175" s="384" t="s">
        <v>756</v>
      </c>
      <c r="F175" s="385" t="s">
        <v>1121</v>
      </c>
      <c r="G175" s="388"/>
      <c r="H175" s="387"/>
      <c r="I175" s="388"/>
      <c r="J175" s="387"/>
      <c r="K175" s="388"/>
      <c r="L175" s="385"/>
    </row>
    <row r="176" spans="2:12">
      <c r="B176" s="383"/>
      <c r="C176" s="384"/>
      <c r="D176" s="383" t="s">
        <v>1115</v>
      </c>
      <c r="E176" s="384" t="s">
        <v>744</v>
      </c>
      <c r="F176" s="385" t="s">
        <v>1122</v>
      </c>
      <c r="G176" s="388"/>
      <c r="H176" s="387"/>
      <c r="I176" s="388"/>
      <c r="J176" s="387"/>
      <c r="K176" s="388"/>
      <c r="L176" s="385"/>
    </row>
    <row r="177" spans="2:12">
      <c r="B177" s="399"/>
      <c r="C177" s="400"/>
      <c r="D177" s="399" t="s">
        <v>1115</v>
      </c>
      <c r="E177" s="400" t="s">
        <v>809</v>
      </c>
      <c r="F177" s="390" t="s">
        <v>1123</v>
      </c>
      <c r="G177" s="388"/>
      <c r="H177" s="387"/>
      <c r="I177" s="388"/>
      <c r="J177" s="387"/>
      <c r="K177" s="388"/>
      <c r="L177" s="385"/>
    </row>
    <row r="178" spans="2:12">
      <c r="B178" s="383" t="s">
        <v>1115</v>
      </c>
      <c r="C178" s="384" t="s">
        <v>746</v>
      </c>
      <c r="D178" s="383"/>
      <c r="E178" s="384"/>
      <c r="F178" s="385" t="s">
        <v>1124</v>
      </c>
      <c r="G178" s="388"/>
      <c r="H178" s="387"/>
      <c r="I178" s="388"/>
      <c r="J178" s="387"/>
      <c r="K178" s="388"/>
      <c r="L178" s="385"/>
    </row>
    <row r="179" spans="2:12">
      <c r="B179" s="383"/>
      <c r="C179" s="384"/>
      <c r="D179" s="383" t="s">
        <v>1115</v>
      </c>
      <c r="E179" s="384" t="s">
        <v>748</v>
      </c>
      <c r="F179" s="385" t="s">
        <v>1125</v>
      </c>
      <c r="G179" s="388"/>
      <c r="H179" s="387"/>
      <c r="I179" s="388"/>
      <c r="J179" s="387"/>
      <c r="K179" s="388"/>
      <c r="L179" s="385"/>
    </row>
    <row r="180" spans="2:12">
      <c r="B180" s="383"/>
      <c r="C180" s="384"/>
      <c r="D180" s="383" t="s">
        <v>1115</v>
      </c>
      <c r="E180" s="384" t="s">
        <v>1126</v>
      </c>
      <c r="F180" s="385" t="s">
        <v>1127</v>
      </c>
      <c r="G180" s="388"/>
      <c r="H180" s="387"/>
      <c r="I180" s="388"/>
      <c r="J180" s="387"/>
      <c r="K180" s="388"/>
      <c r="L180" s="385"/>
    </row>
    <row r="181" spans="2:12">
      <c r="B181" s="383"/>
      <c r="C181" s="384"/>
      <c r="D181" s="383" t="s">
        <v>1115</v>
      </c>
      <c r="E181" s="384" t="s">
        <v>1128</v>
      </c>
      <c r="F181" s="385" t="s">
        <v>1129</v>
      </c>
      <c r="G181" s="388"/>
      <c r="H181" s="387"/>
      <c r="I181" s="388"/>
      <c r="J181" s="387"/>
      <c r="K181" s="388"/>
      <c r="L181" s="385"/>
    </row>
    <row r="182" spans="2:12">
      <c r="B182" s="401"/>
      <c r="C182" s="402"/>
      <c r="D182" s="401" t="s">
        <v>1115</v>
      </c>
      <c r="E182" s="402" t="s">
        <v>761</v>
      </c>
      <c r="F182" s="403" t="s">
        <v>1130</v>
      </c>
      <c r="G182" s="412"/>
      <c r="H182" s="387"/>
      <c r="I182" s="412"/>
      <c r="J182" s="405"/>
      <c r="K182" s="388"/>
      <c r="L182" s="385"/>
    </row>
    <row r="183" spans="2:12" ht="13.5" customHeight="1">
      <c r="B183" s="394" t="s">
        <v>1131</v>
      </c>
      <c r="C183" s="395" t="s">
        <v>270</v>
      </c>
      <c r="D183" s="394"/>
      <c r="E183" s="419"/>
      <c r="F183" s="396" t="s">
        <v>1132</v>
      </c>
      <c r="G183" s="417" t="s">
        <v>1131</v>
      </c>
      <c r="H183" s="1055" t="s">
        <v>1133</v>
      </c>
      <c r="I183" s="417" t="s">
        <v>1134</v>
      </c>
      <c r="J183" s="1055" t="s">
        <v>1135</v>
      </c>
      <c r="K183" s="388"/>
      <c r="L183" s="385"/>
    </row>
    <row r="184" spans="2:12">
      <c r="B184" s="383"/>
      <c r="C184" s="384"/>
      <c r="D184" s="383" t="s">
        <v>1131</v>
      </c>
      <c r="E184" s="422" t="s">
        <v>756</v>
      </c>
      <c r="F184" s="385" t="s">
        <v>1136</v>
      </c>
      <c r="G184" s="388"/>
      <c r="H184" s="1056"/>
      <c r="I184" s="388"/>
      <c r="J184" s="1057"/>
      <c r="K184" s="388"/>
      <c r="L184" s="385"/>
    </row>
    <row r="185" spans="2:12">
      <c r="B185" s="383"/>
      <c r="C185" s="384"/>
      <c r="D185" s="383" t="s">
        <v>1137</v>
      </c>
      <c r="E185" s="422" t="s">
        <v>744</v>
      </c>
      <c r="F185" s="385" t="s">
        <v>1138</v>
      </c>
      <c r="G185" s="388"/>
      <c r="H185" s="387"/>
      <c r="I185" s="388"/>
      <c r="J185" s="1057"/>
      <c r="K185" s="388"/>
      <c r="L185" s="385"/>
    </row>
    <row r="186" spans="2:12">
      <c r="B186" s="383"/>
      <c r="C186" s="384"/>
      <c r="D186" s="383" t="s">
        <v>1137</v>
      </c>
      <c r="E186" s="422" t="s">
        <v>894</v>
      </c>
      <c r="F186" s="385" t="s">
        <v>1139</v>
      </c>
      <c r="G186" s="388"/>
      <c r="H186" s="387"/>
      <c r="I186" s="388"/>
      <c r="J186" s="387"/>
      <c r="K186" s="388"/>
      <c r="L186" s="385"/>
    </row>
    <row r="187" spans="2:12">
      <c r="B187" s="383"/>
      <c r="C187" s="384"/>
      <c r="D187" s="383" t="s">
        <v>1137</v>
      </c>
      <c r="E187" s="422" t="s">
        <v>896</v>
      </c>
      <c r="F187" s="385" t="s">
        <v>1140</v>
      </c>
      <c r="G187" s="388"/>
      <c r="H187" s="387"/>
      <c r="I187" s="388"/>
      <c r="J187" s="387"/>
      <c r="K187" s="388"/>
      <c r="L187" s="385"/>
    </row>
    <row r="188" spans="2:12">
      <c r="B188" s="383"/>
      <c r="C188" s="384"/>
      <c r="D188" s="383" t="s">
        <v>1137</v>
      </c>
      <c r="E188" s="422" t="s">
        <v>898</v>
      </c>
      <c r="F188" s="385" t="s">
        <v>1141</v>
      </c>
      <c r="G188" s="388"/>
      <c r="H188" s="387"/>
      <c r="I188" s="388"/>
      <c r="J188" s="387"/>
      <c r="K188" s="388"/>
      <c r="L188" s="385"/>
    </row>
    <row r="189" spans="2:12">
      <c r="B189" s="383"/>
      <c r="C189" s="384"/>
      <c r="D189" s="383" t="s">
        <v>1137</v>
      </c>
      <c r="E189" s="422" t="s">
        <v>1142</v>
      </c>
      <c r="F189" s="385" t="s">
        <v>1143</v>
      </c>
      <c r="G189" s="388"/>
      <c r="H189" s="387"/>
      <c r="I189" s="388"/>
      <c r="J189" s="387"/>
      <c r="K189" s="388"/>
      <c r="L189" s="385"/>
    </row>
    <row r="190" spans="2:12">
      <c r="B190" s="399"/>
      <c r="C190" s="400"/>
      <c r="D190" s="399" t="s">
        <v>1137</v>
      </c>
      <c r="E190" s="436" t="s">
        <v>809</v>
      </c>
      <c r="F190" s="390" t="s">
        <v>1144</v>
      </c>
      <c r="G190" s="388"/>
      <c r="H190" s="387"/>
      <c r="I190" s="388"/>
      <c r="J190" s="387"/>
      <c r="K190" s="388"/>
      <c r="L190" s="385"/>
    </row>
    <row r="191" spans="2:12">
      <c r="B191" s="391" t="s">
        <v>1131</v>
      </c>
      <c r="C191" s="392" t="s">
        <v>746</v>
      </c>
      <c r="D191" s="391"/>
      <c r="E191" s="392"/>
      <c r="F191" s="393" t="s">
        <v>1145</v>
      </c>
      <c r="G191" s="388"/>
      <c r="H191" s="387"/>
      <c r="I191" s="388"/>
      <c r="J191" s="387"/>
      <c r="K191" s="388"/>
      <c r="L191" s="385"/>
    </row>
    <row r="192" spans="2:12">
      <c r="B192" s="383"/>
      <c r="C192" s="384"/>
      <c r="D192" s="383" t="s">
        <v>1137</v>
      </c>
      <c r="E192" s="422" t="s">
        <v>748</v>
      </c>
      <c r="F192" s="385" t="s">
        <v>1146</v>
      </c>
      <c r="G192" s="388"/>
      <c r="H192" s="387"/>
      <c r="I192" s="388"/>
      <c r="J192" s="387"/>
      <c r="K192" s="388"/>
      <c r="L192" s="385"/>
    </row>
    <row r="193" spans="2:12">
      <c r="B193" s="383"/>
      <c r="C193" s="384"/>
      <c r="D193" s="383" t="s">
        <v>1137</v>
      </c>
      <c r="E193" s="384" t="s">
        <v>1126</v>
      </c>
      <c r="F193" s="385" t="s">
        <v>1147</v>
      </c>
      <c r="G193" s="388"/>
      <c r="H193" s="387"/>
      <c r="I193" s="388"/>
      <c r="J193" s="387"/>
      <c r="K193" s="388"/>
      <c r="L193" s="385"/>
    </row>
    <row r="194" spans="2:12">
      <c r="B194" s="383"/>
      <c r="C194" s="384"/>
      <c r="D194" s="383" t="s">
        <v>1137</v>
      </c>
      <c r="E194" s="384" t="s">
        <v>1128</v>
      </c>
      <c r="F194" s="385" t="s">
        <v>1148</v>
      </c>
      <c r="G194" s="388"/>
      <c r="H194" s="387"/>
      <c r="I194" s="388"/>
      <c r="J194" s="387"/>
      <c r="K194" s="388"/>
      <c r="L194" s="385"/>
    </row>
    <row r="195" spans="2:12">
      <c r="B195" s="383"/>
      <c r="C195" s="384"/>
      <c r="D195" s="383" t="s">
        <v>1137</v>
      </c>
      <c r="E195" s="384" t="s">
        <v>1149</v>
      </c>
      <c r="F195" s="385" t="s">
        <v>1150</v>
      </c>
      <c r="G195" s="388"/>
      <c r="H195" s="387"/>
      <c r="I195" s="388"/>
      <c r="J195" s="387"/>
      <c r="K195" s="388"/>
      <c r="L195" s="385"/>
    </row>
    <row r="196" spans="2:12">
      <c r="B196" s="383"/>
      <c r="C196" s="384"/>
      <c r="D196" s="383" t="s">
        <v>1137</v>
      </c>
      <c r="E196" s="384" t="s">
        <v>1151</v>
      </c>
      <c r="F196" s="385" t="s">
        <v>1152</v>
      </c>
      <c r="G196" s="388"/>
      <c r="H196" s="387"/>
      <c r="I196" s="388"/>
      <c r="J196" s="387"/>
      <c r="K196" s="388"/>
      <c r="L196" s="385"/>
    </row>
    <row r="197" spans="2:12">
      <c r="B197" s="383"/>
      <c r="C197" s="384"/>
      <c r="D197" s="383" t="s">
        <v>1137</v>
      </c>
      <c r="E197" s="384" t="s">
        <v>761</v>
      </c>
      <c r="F197" s="390" t="s">
        <v>1153</v>
      </c>
      <c r="G197" s="412"/>
      <c r="H197" s="387"/>
      <c r="I197" s="388"/>
      <c r="J197" s="387"/>
      <c r="K197" s="388"/>
      <c r="L197" s="385"/>
    </row>
    <row r="198" spans="2:12">
      <c r="B198" s="414" t="s">
        <v>1154</v>
      </c>
      <c r="C198" s="415" t="s">
        <v>270</v>
      </c>
      <c r="D198" s="414" t="s">
        <v>1154</v>
      </c>
      <c r="E198" s="415" t="s">
        <v>756</v>
      </c>
      <c r="F198" s="416" t="s">
        <v>1155</v>
      </c>
      <c r="G198" s="404" t="s">
        <v>1154</v>
      </c>
      <c r="H198" s="425" t="s">
        <v>1155</v>
      </c>
      <c r="I198" s="388"/>
      <c r="J198" s="387"/>
      <c r="K198" s="388"/>
      <c r="L198" s="385"/>
    </row>
    <row r="199" spans="2:12">
      <c r="B199" s="406" t="s">
        <v>1156</v>
      </c>
      <c r="C199" s="407" t="s">
        <v>270</v>
      </c>
      <c r="D199" s="406" t="s">
        <v>1156</v>
      </c>
      <c r="E199" s="407" t="s">
        <v>756</v>
      </c>
      <c r="F199" s="408" t="s">
        <v>1157</v>
      </c>
      <c r="G199" s="417" t="s">
        <v>1156</v>
      </c>
      <c r="H199" s="398" t="s">
        <v>1158</v>
      </c>
      <c r="I199" s="388"/>
      <c r="J199" s="387"/>
      <c r="K199" s="388"/>
      <c r="L199" s="385"/>
    </row>
    <row r="200" spans="2:12">
      <c r="B200" s="409" t="s">
        <v>1156</v>
      </c>
      <c r="C200" s="410" t="s">
        <v>834</v>
      </c>
      <c r="D200" s="409" t="s">
        <v>1156</v>
      </c>
      <c r="E200" s="410" t="s">
        <v>901</v>
      </c>
      <c r="F200" s="411" t="s">
        <v>1159</v>
      </c>
      <c r="G200" s="388"/>
      <c r="H200" s="387"/>
      <c r="I200" s="388"/>
      <c r="J200" s="387"/>
      <c r="K200" s="388"/>
      <c r="L200" s="385"/>
    </row>
    <row r="201" spans="2:12">
      <c r="B201" s="420" t="s">
        <v>1156</v>
      </c>
      <c r="C201" s="421" t="s">
        <v>780</v>
      </c>
      <c r="D201" s="420" t="s">
        <v>1156</v>
      </c>
      <c r="E201" s="421" t="s">
        <v>800</v>
      </c>
      <c r="F201" s="413" t="s">
        <v>1160</v>
      </c>
      <c r="G201" s="412"/>
      <c r="H201" s="405"/>
      <c r="I201" s="412"/>
      <c r="J201" s="405"/>
      <c r="K201" s="388"/>
      <c r="L201" s="385"/>
    </row>
    <row r="202" spans="2:12">
      <c r="B202" s="406" t="s">
        <v>1161</v>
      </c>
      <c r="C202" s="407" t="s">
        <v>270</v>
      </c>
      <c r="D202" s="406" t="s">
        <v>1161</v>
      </c>
      <c r="E202" s="407" t="s">
        <v>756</v>
      </c>
      <c r="F202" s="408" t="s">
        <v>1162</v>
      </c>
      <c r="G202" s="417" t="s">
        <v>1161</v>
      </c>
      <c r="H202" s="398" t="s">
        <v>1163</v>
      </c>
      <c r="I202" s="417" t="s">
        <v>1164</v>
      </c>
      <c r="J202" s="398" t="s">
        <v>1163</v>
      </c>
      <c r="K202" s="388"/>
      <c r="L202" s="385"/>
    </row>
    <row r="203" spans="2:12">
      <c r="B203" s="383" t="s">
        <v>1161</v>
      </c>
      <c r="C203" s="384" t="s">
        <v>746</v>
      </c>
      <c r="D203" s="383"/>
      <c r="E203" s="384"/>
      <c r="F203" s="385" t="s">
        <v>1165</v>
      </c>
      <c r="G203" s="388"/>
      <c r="H203" s="387"/>
      <c r="I203" s="388"/>
      <c r="J203" s="387"/>
      <c r="K203" s="388"/>
      <c r="L203" s="385"/>
    </row>
    <row r="204" spans="2:12">
      <c r="B204" s="383"/>
      <c r="C204" s="384"/>
      <c r="D204" s="383" t="s">
        <v>1161</v>
      </c>
      <c r="E204" s="384" t="s">
        <v>748</v>
      </c>
      <c r="F204" s="385" t="s">
        <v>1166</v>
      </c>
      <c r="G204" s="388"/>
      <c r="H204" s="387"/>
      <c r="I204" s="388"/>
      <c r="J204" s="387"/>
      <c r="K204" s="388"/>
      <c r="L204" s="385"/>
    </row>
    <row r="205" spans="2:12">
      <c r="B205" s="383"/>
      <c r="C205" s="384"/>
      <c r="D205" s="383" t="s">
        <v>1167</v>
      </c>
      <c r="E205" s="384" t="s">
        <v>1126</v>
      </c>
      <c r="F205" s="385" t="s">
        <v>1168</v>
      </c>
      <c r="G205" s="388"/>
      <c r="H205" s="387"/>
      <c r="I205" s="388"/>
      <c r="J205" s="387"/>
      <c r="K205" s="388"/>
      <c r="L205" s="385"/>
    </row>
    <row r="206" spans="2:12">
      <c r="B206" s="383"/>
      <c r="C206" s="384"/>
      <c r="D206" s="383" t="s">
        <v>1167</v>
      </c>
      <c r="E206" s="384" t="s">
        <v>1128</v>
      </c>
      <c r="F206" s="385" t="s">
        <v>1169</v>
      </c>
      <c r="G206" s="388"/>
      <c r="H206" s="387"/>
      <c r="I206" s="388"/>
      <c r="J206" s="387"/>
      <c r="K206" s="388"/>
      <c r="L206" s="385"/>
    </row>
    <row r="207" spans="2:12">
      <c r="B207" s="383"/>
      <c r="C207" s="384"/>
      <c r="D207" s="383" t="s">
        <v>1167</v>
      </c>
      <c r="E207" s="384" t="s">
        <v>1149</v>
      </c>
      <c r="F207" s="385" t="s">
        <v>1170</v>
      </c>
      <c r="G207" s="388"/>
      <c r="H207" s="387"/>
      <c r="I207" s="388"/>
      <c r="J207" s="387"/>
      <c r="K207" s="388"/>
      <c r="L207" s="385"/>
    </row>
    <row r="208" spans="2:12">
      <c r="B208" s="399"/>
      <c r="C208" s="400"/>
      <c r="D208" s="399" t="s">
        <v>1167</v>
      </c>
      <c r="E208" s="400" t="s">
        <v>1171</v>
      </c>
      <c r="F208" s="390" t="s">
        <v>1172</v>
      </c>
      <c r="G208" s="388"/>
      <c r="H208" s="387"/>
      <c r="I208" s="388"/>
      <c r="J208" s="387"/>
      <c r="K208" s="388"/>
      <c r="L208" s="385"/>
    </row>
    <row r="209" spans="2:12">
      <c r="B209" s="409" t="s">
        <v>1167</v>
      </c>
      <c r="C209" s="410" t="s">
        <v>791</v>
      </c>
      <c r="D209" s="409" t="s">
        <v>1167</v>
      </c>
      <c r="E209" s="410" t="s">
        <v>792</v>
      </c>
      <c r="F209" s="411" t="s">
        <v>1173</v>
      </c>
      <c r="G209" s="388"/>
      <c r="H209" s="387"/>
      <c r="I209" s="388"/>
      <c r="J209" s="387"/>
      <c r="K209" s="388"/>
      <c r="L209" s="385"/>
    </row>
    <row r="210" spans="2:12">
      <c r="B210" s="401" t="s">
        <v>1167</v>
      </c>
      <c r="C210" s="402" t="s">
        <v>780</v>
      </c>
      <c r="D210" s="401" t="s">
        <v>1167</v>
      </c>
      <c r="E210" s="402" t="s">
        <v>800</v>
      </c>
      <c r="F210" s="413" t="s">
        <v>1174</v>
      </c>
      <c r="G210" s="412"/>
      <c r="H210" s="405"/>
      <c r="I210" s="412"/>
      <c r="J210" s="405"/>
      <c r="K210" s="388"/>
      <c r="L210" s="385"/>
    </row>
    <row r="211" spans="2:12">
      <c r="B211" s="383" t="s">
        <v>1175</v>
      </c>
      <c r="C211" s="384" t="s">
        <v>270</v>
      </c>
      <c r="D211" s="383"/>
      <c r="E211" s="384"/>
      <c r="F211" s="385" t="s">
        <v>1176</v>
      </c>
      <c r="G211" s="388" t="s">
        <v>1177</v>
      </c>
      <c r="H211" s="387" t="s">
        <v>1178</v>
      </c>
      <c r="I211" s="388" t="s">
        <v>1179</v>
      </c>
      <c r="J211" s="387" t="s">
        <v>1178</v>
      </c>
      <c r="K211" s="388"/>
      <c r="L211" s="385"/>
    </row>
    <row r="212" spans="2:12">
      <c r="B212" s="437"/>
      <c r="C212" s="371"/>
      <c r="D212" s="383" t="s">
        <v>1175</v>
      </c>
      <c r="E212" s="422" t="s">
        <v>756</v>
      </c>
      <c r="F212" s="385" t="s">
        <v>1180</v>
      </c>
      <c r="G212" s="388"/>
      <c r="H212" s="387"/>
      <c r="I212" s="388"/>
      <c r="J212" s="385"/>
      <c r="K212" s="388"/>
      <c r="L212" s="385"/>
    </row>
    <row r="213" spans="2:12">
      <c r="B213" s="401"/>
      <c r="C213" s="402"/>
      <c r="D213" s="401" t="s">
        <v>1175</v>
      </c>
      <c r="E213" s="423" t="s">
        <v>1181</v>
      </c>
      <c r="F213" s="403" t="s">
        <v>1182</v>
      </c>
      <c r="G213" s="412"/>
      <c r="H213" s="405"/>
      <c r="I213" s="412"/>
      <c r="J213" s="405"/>
      <c r="K213" s="388"/>
      <c r="L213" s="385"/>
    </row>
    <row r="214" spans="2:12">
      <c r="B214" s="401" t="s">
        <v>1183</v>
      </c>
      <c r="C214" s="402" t="s">
        <v>270</v>
      </c>
      <c r="D214" s="401" t="s">
        <v>1183</v>
      </c>
      <c r="E214" s="402" t="s">
        <v>756</v>
      </c>
      <c r="F214" s="403" t="s">
        <v>505</v>
      </c>
      <c r="G214" s="412" t="s">
        <v>1183</v>
      </c>
      <c r="H214" s="390" t="s">
        <v>1184</v>
      </c>
      <c r="I214" s="412" t="s">
        <v>1185</v>
      </c>
      <c r="J214" s="438" t="s">
        <v>1184</v>
      </c>
      <c r="K214" s="388"/>
      <c r="L214" s="385"/>
    </row>
    <row r="215" spans="2:12">
      <c r="B215" s="439" t="s">
        <v>1186</v>
      </c>
      <c r="C215" s="440" t="s">
        <v>270</v>
      </c>
      <c r="D215" s="439"/>
      <c r="E215" s="440"/>
      <c r="F215" s="396" t="s">
        <v>1187</v>
      </c>
      <c r="G215" s="441" t="s">
        <v>1186</v>
      </c>
      <c r="H215" s="396" t="s">
        <v>1187</v>
      </c>
      <c r="I215" s="417" t="s">
        <v>1188</v>
      </c>
      <c r="J215" s="398" t="s">
        <v>1189</v>
      </c>
      <c r="K215" s="388"/>
      <c r="L215" s="385"/>
    </row>
    <row r="216" spans="2:12">
      <c r="B216" s="383"/>
      <c r="C216" s="384"/>
      <c r="D216" s="383" t="s">
        <v>1186</v>
      </c>
      <c r="E216" s="384" t="s">
        <v>739</v>
      </c>
      <c r="F216" s="385" t="s">
        <v>1190</v>
      </c>
      <c r="G216" s="388"/>
      <c r="H216" s="389"/>
      <c r="I216" s="388"/>
      <c r="J216" s="387"/>
      <c r="K216" s="388"/>
      <c r="L216" s="385"/>
    </row>
    <row r="217" spans="2:12">
      <c r="B217" s="383"/>
      <c r="C217" s="384"/>
      <c r="D217" s="383" t="s">
        <v>1191</v>
      </c>
      <c r="E217" s="384" t="s">
        <v>806</v>
      </c>
      <c r="F217" s="385" t="s">
        <v>1192</v>
      </c>
      <c r="G217" s="388"/>
      <c r="H217" s="387"/>
      <c r="I217" s="388"/>
      <c r="J217" s="429"/>
      <c r="K217" s="388"/>
      <c r="L217" s="385"/>
    </row>
    <row r="218" spans="2:12">
      <c r="B218" s="383"/>
      <c r="C218" s="384"/>
      <c r="D218" s="383" t="s">
        <v>1191</v>
      </c>
      <c r="E218" s="384" t="s">
        <v>828</v>
      </c>
      <c r="F218" s="385" t="s">
        <v>1193</v>
      </c>
      <c r="G218" s="388"/>
      <c r="H218" s="387"/>
      <c r="I218" s="388"/>
      <c r="J218" s="387"/>
      <c r="K218" s="388"/>
      <c r="L218" s="385"/>
    </row>
    <row r="219" spans="2:12">
      <c r="B219" s="414" t="s">
        <v>1194</v>
      </c>
      <c r="C219" s="415" t="s">
        <v>934</v>
      </c>
      <c r="D219" s="414" t="s">
        <v>1194</v>
      </c>
      <c r="E219" s="415" t="s">
        <v>935</v>
      </c>
      <c r="F219" s="416" t="s">
        <v>1195</v>
      </c>
      <c r="G219" s="435" t="s">
        <v>1194</v>
      </c>
      <c r="H219" s="416" t="s">
        <v>1196</v>
      </c>
      <c r="I219" s="388"/>
      <c r="J219" s="387"/>
      <c r="K219" s="388"/>
      <c r="L219" s="385"/>
    </row>
    <row r="220" spans="2:12">
      <c r="B220" s="406" t="s">
        <v>1197</v>
      </c>
      <c r="C220" s="407" t="s">
        <v>270</v>
      </c>
      <c r="D220" s="406" t="s">
        <v>1198</v>
      </c>
      <c r="E220" s="407" t="s">
        <v>756</v>
      </c>
      <c r="F220" s="408" t="s">
        <v>1199</v>
      </c>
      <c r="G220" s="417" t="s">
        <v>1197</v>
      </c>
      <c r="H220" s="398" t="s">
        <v>1200</v>
      </c>
      <c r="I220" s="388"/>
      <c r="J220" s="387"/>
      <c r="K220" s="388"/>
      <c r="L220" s="385"/>
    </row>
    <row r="221" spans="2:12">
      <c r="B221" s="401" t="s">
        <v>1198</v>
      </c>
      <c r="C221" s="402" t="s">
        <v>746</v>
      </c>
      <c r="D221" s="401" t="s">
        <v>1198</v>
      </c>
      <c r="E221" s="402" t="s">
        <v>748</v>
      </c>
      <c r="F221" s="413" t="s">
        <v>1201</v>
      </c>
      <c r="G221" s="412"/>
      <c r="H221" s="405"/>
      <c r="I221" s="388"/>
      <c r="J221" s="387"/>
      <c r="K221" s="388"/>
      <c r="L221" s="385"/>
    </row>
    <row r="222" spans="2:12">
      <c r="B222" s="414" t="s">
        <v>1202</v>
      </c>
      <c r="C222" s="415" t="s">
        <v>270</v>
      </c>
      <c r="D222" s="414" t="s">
        <v>1202</v>
      </c>
      <c r="E222" s="415" t="s">
        <v>756</v>
      </c>
      <c r="F222" s="416" t="s">
        <v>1203</v>
      </c>
      <c r="G222" s="435" t="s">
        <v>1202</v>
      </c>
      <c r="H222" s="425" t="s">
        <v>1203</v>
      </c>
      <c r="I222" s="388"/>
      <c r="J222" s="387"/>
      <c r="K222" s="388"/>
      <c r="L222" s="385"/>
    </row>
    <row r="223" spans="2:12">
      <c r="B223" s="394" t="s">
        <v>1204</v>
      </c>
      <c r="C223" s="395" t="s">
        <v>270</v>
      </c>
      <c r="D223" s="394" t="s">
        <v>1204</v>
      </c>
      <c r="E223" s="395" t="s">
        <v>756</v>
      </c>
      <c r="F223" s="385" t="s">
        <v>1205</v>
      </c>
      <c r="G223" s="417" t="s">
        <v>1204</v>
      </c>
      <c r="H223" s="442" t="s">
        <v>1206</v>
      </c>
      <c r="I223" s="388"/>
      <c r="J223" s="387"/>
      <c r="K223" s="388"/>
      <c r="L223" s="385"/>
    </row>
    <row r="224" spans="2:12">
      <c r="B224" s="409" t="s">
        <v>1207</v>
      </c>
      <c r="C224" s="410" t="s">
        <v>811</v>
      </c>
      <c r="D224" s="409" t="s">
        <v>1207</v>
      </c>
      <c r="E224" s="410" t="s">
        <v>812</v>
      </c>
      <c r="F224" s="411" t="s">
        <v>1208</v>
      </c>
      <c r="G224" s="388"/>
      <c r="H224" s="385"/>
      <c r="I224" s="388"/>
      <c r="J224" s="387"/>
      <c r="K224" s="388"/>
      <c r="L224" s="385"/>
    </row>
    <row r="225" spans="2:12">
      <c r="B225" s="383" t="s">
        <v>1204</v>
      </c>
      <c r="C225" s="384" t="s">
        <v>780</v>
      </c>
      <c r="D225" s="383"/>
      <c r="E225" s="384"/>
      <c r="F225" s="385" t="s">
        <v>1206</v>
      </c>
      <c r="G225" s="388"/>
      <c r="H225" s="443"/>
      <c r="I225" s="388"/>
      <c r="J225" s="387"/>
      <c r="K225" s="388"/>
      <c r="L225" s="385"/>
    </row>
    <row r="226" spans="2:12">
      <c r="B226" s="383"/>
      <c r="C226" s="384"/>
      <c r="D226" s="383" t="s">
        <v>1204</v>
      </c>
      <c r="E226" s="384" t="s">
        <v>782</v>
      </c>
      <c r="F226" s="385" t="s">
        <v>1209</v>
      </c>
      <c r="G226" s="388"/>
      <c r="H226" s="387"/>
      <c r="I226" s="388"/>
      <c r="J226" s="387"/>
      <c r="K226" s="388"/>
      <c r="L226" s="385"/>
    </row>
    <row r="227" spans="2:12">
      <c r="B227" s="401"/>
      <c r="C227" s="402"/>
      <c r="D227" s="401" t="s">
        <v>1204</v>
      </c>
      <c r="E227" s="402" t="s">
        <v>800</v>
      </c>
      <c r="F227" s="403" t="s">
        <v>1210</v>
      </c>
      <c r="G227" s="412"/>
      <c r="H227" s="405"/>
      <c r="I227" s="412"/>
      <c r="J227" s="405"/>
      <c r="K227" s="412"/>
      <c r="L227" s="403"/>
    </row>
    <row r="228" spans="2:12">
      <c r="B228" s="394" t="s">
        <v>1211</v>
      </c>
      <c r="C228" s="395" t="s">
        <v>270</v>
      </c>
      <c r="D228" s="394"/>
      <c r="E228" s="395"/>
      <c r="F228" s="396" t="s">
        <v>1212</v>
      </c>
      <c r="G228" s="417" t="s">
        <v>1213</v>
      </c>
      <c r="H228" s="398" t="s">
        <v>1212</v>
      </c>
      <c r="I228" s="417" t="s">
        <v>1214</v>
      </c>
      <c r="J228" s="398" t="s">
        <v>1212</v>
      </c>
      <c r="K228" s="417" t="s">
        <v>1215</v>
      </c>
      <c r="L228" s="396" t="s">
        <v>1216</v>
      </c>
    </row>
    <row r="229" spans="2:12">
      <c r="B229" s="383"/>
      <c r="C229" s="384"/>
      <c r="D229" s="383" t="s">
        <v>1211</v>
      </c>
      <c r="E229" s="384" t="s">
        <v>756</v>
      </c>
      <c r="F229" s="385" t="s">
        <v>1217</v>
      </c>
      <c r="G229" s="388"/>
      <c r="H229" s="387"/>
      <c r="I229" s="388"/>
      <c r="J229" s="387"/>
      <c r="K229" s="388"/>
      <c r="L229" s="385"/>
    </row>
    <row r="230" spans="2:12">
      <c r="B230" s="383"/>
      <c r="C230" s="384"/>
      <c r="D230" s="383" t="s">
        <v>1211</v>
      </c>
      <c r="E230" s="384" t="s">
        <v>744</v>
      </c>
      <c r="F230" s="385" t="s">
        <v>1218</v>
      </c>
      <c r="G230" s="388"/>
      <c r="H230" s="387"/>
      <c r="I230" s="388"/>
      <c r="J230" s="387"/>
      <c r="K230" s="388"/>
      <c r="L230" s="385"/>
    </row>
    <row r="231" spans="2:12">
      <c r="B231" s="383"/>
      <c r="C231" s="384"/>
      <c r="D231" s="383" t="s">
        <v>1211</v>
      </c>
      <c r="E231" s="384" t="s">
        <v>894</v>
      </c>
      <c r="F231" s="385" t="s">
        <v>1219</v>
      </c>
      <c r="G231" s="388"/>
      <c r="H231" s="387"/>
      <c r="I231" s="388"/>
      <c r="J231" s="387"/>
      <c r="K231" s="388"/>
      <c r="L231" s="385"/>
    </row>
    <row r="232" spans="2:12">
      <c r="B232" s="383"/>
      <c r="C232" s="384"/>
      <c r="D232" s="383" t="s">
        <v>1211</v>
      </c>
      <c r="E232" s="384" t="s">
        <v>896</v>
      </c>
      <c r="F232" s="385" t="s">
        <v>1220</v>
      </c>
      <c r="G232" s="388"/>
      <c r="H232" s="424"/>
      <c r="I232" s="388"/>
      <c r="J232" s="387"/>
      <c r="K232" s="388"/>
      <c r="L232" s="385"/>
    </row>
    <row r="233" spans="2:12">
      <c r="B233" s="383"/>
      <c r="C233" s="384"/>
      <c r="D233" s="383" t="s">
        <v>1211</v>
      </c>
      <c r="E233" s="384" t="s">
        <v>898</v>
      </c>
      <c r="F233" s="385" t="s">
        <v>1221</v>
      </c>
      <c r="G233" s="388"/>
      <c r="H233" s="387"/>
      <c r="I233" s="388"/>
      <c r="J233" s="387"/>
      <c r="K233" s="388"/>
      <c r="L233" s="385"/>
    </row>
    <row r="234" spans="2:12">
      <c r="B234" s="383"/>
      <c r="C234" s="384"/>
      <c r="D234" s="383" t="s">
        <v>1211</v>
      </c>
      <c r="E234" s="384" t="s">
        <v>1142</v>
      </c>
      <c r="F234" s="385" t="s">
        <v>1222</v>
      </c>
      <c r="G234" s="388"/>
      <c r="H234" s="387"/>
      <c r="I234" s="388"/>
      <c r="J234" s="387"/>
      <c r="K234" s="388"/>
      <c r="L234" s="385"/>
    </row>
    <row r="235" spans="2:12">
      <c r="B235" s="383"/>
      <c r="C235" s="384"/>
      <c r="D235" s="383" t="s">
        <v>1211</v>
      </c>
      <c r="E235" s="384" t="s">
        <v>1223</v>
      </c>
      <c r="F235" s="385" t="s">
        <v>1224</v>
      </c>
      <c r="G235" s="388"/>
      <c r="H235" s="387"/>
      <c r="I235" s="388"/>
      <c r="J235" s="387"/>
      <c r="K235" s="388"/>
      <c r="L235" s="385"/>
    </row>
    <row r="236" spans="2:12">
      <c r="B236" s="383"/>
      <c r="C236" s="384"/>
      <c r="D236" s="383" t="s">
        <v>1211</v>
      </c>
      <c r="E236" s="384" t="s">
        <v>1225</v>
      </c>
      <c r="F236" s="385" t="s">
        <v>1226</v>
      </c>
      <c r="G236" s="388"/>
      <c r="H236" s="387"/>
      <c r="I236" s="388"/>
      <c r="J236" s="387"/>
      <c r="K236" s="388"/>
      <c r="L236" s="385"/>
    </row>
    <row r="237" spans="2:12">
      <c r="B237" s="401"/>
      <c r="C237" s="402"/>
      <c r="D237" s="401" t="s">
        <v>1211</v>
      </c>
      <c r="E237" s="402" t="s">
        <v>809</v>
      </c>
      <c r="F237" s="403" t="s">
        <v>1227</v>
      </c>
      <c r="G237" s="412"/>
      <c r="H237" s="405"/>
      <c r="I237" s="412"/>
      <c r="J237" s="405"/>
      <c r="K237" s="388"/>
      <c r="L237" s="385"/>
    </row>
    <row r="238" spans="2:12">
      <c r="B238" s="394" t="s">
        <v>1228</v>
      </c>
      <c r="C238" s="395" t="s">
        <v>270</v>
      </c>
      <c r="D238" s="394"/>
      <c r="E238" s="395"/>
      <c r="F238" s="385" t="s">
        <v>1229</v>
      </c>
      <c r="G238" s="417" t="s">
        <v>1230</v>
      </c>
      <c r="H238" s="398" t="s">
        <v>1229</v>
      </c>
      <c r="I238" s="417" t="s">
        <v>1231</v>
      </c>
      <c r="J238" s="398" t="s">
        <v>1229</v>
      </c>
      <c r="K238" s="388"/>
      <c r="L238" s="385"/>
    </row>
    <row r="239" spans="2:12">
      <c r="B239" s="383"/>
      <c r="C239" s="384"/>
      <c r="D239" s="383" t="s">
        <v>1228</v>
      </c>
      <c r="E239" s="384" t="s">
        <v>756</v>
      </c>
      <c r="F239" s="385" t="s">
        <v>1232</v>
      </c>
      <c r="G239" s="388"/>
      <c r="H239" s="387"/>
      <c r="I239" s="388"/>
      <c r="J239" s="387"/>
      <c r="K239" s="388"/>
      <c r="L239" s="385"/>
    </row>
    <row r="240" spans="2:12">
      <c r="B240" s="399"/>
      <c r="C240" s="400"/>
      <c r="D240" s="399" t="s">
        <v>1228</v>
      </c>
      <c r="E240" s="400" t="s">
        <v>809</v>
      </c>
      <c r="F240" s="390" t="s">
        <v>1233</v>
      </c>
      <c r="G240" s="388"/>
      <c r="H240" s="387"/>
      <c r="I240" s="388"/>
      <c r="J240" s="387"/>
      <c r="K240" s="388"/>
      <c r="L240" s="385"/>
    </row>
    <row r="241" spans="2:12">
      <c r="B241" s="401" t="s">
        <v>1228</v>
      </c>
      <c r="C241" s="402" t="s">
        <v>746</v>
      </c>
      <c r="D241" s="401" t="s">
        <v>1228</v>
      </c>
      <c r="E241" s="402" t="s">
        <v>748</v>
      </c>
      <c r="F241" s="393" t="s">
        <v>1234</v>
      </c>
      <c r="G241" s="412"/>
      <c r="H241" s="405"/>
      <c r="I241" s="412"/>
      <c r="J241" s="405"/>
      <c r="K241" s="412"/>
      <c r="L241" s="403"/>
    </row>
    <row r="242" spans="2:12">
      <c r="B242" s="394" t="s">
        <v>1235</v>
      </c>
      <c r="C242" s="395" t="s">
        <v>270</v>
      </c>
      <c r="D242" s="394"/>
      <c r="E242" s="395"/>
      <c r="F242" s="396" t="s">
        <v>1236</v>
      </c>
      <c r="G242" s="386" t="s">
        <v>1237</v>
      </c>
      <c r="H242" s="398" t="s">
        <v>1236</v>
      </c>
      <c r="I242" s="417" t="s">
        <v>1238</v>
      </c>
      <c r="J242" s="398" t="s">
        <v>1236</v>
      </c>
      <c r="K242" s="417" t="s">
        <v>1239</v>
      </c>
      <c r="L242" s="442" t="s">
        <v>1240</v>
      </c>
    </row>
    <row r="243" spans="2:12">
      <c r="B243" s="383"/>
      <c r="C243" s="384"/>
      <c r="D243" s="383" t="s">
        <v>1235</v>
      </c>
      <c r="E243" s="384" t="s">
        <v>756</v>
      </c>
      <c r="F243" s="385" t="s">
        <v>1241</v>
      </c>
      <c r="G243" s="386"/>
      <c r="H243" s="387"/>
      <c r="I243" s="388"/>
      <c r="J243" s="387"/>
      <c r="K243" s="388"/>
      <c r="L243" s="385"/>
    </row>
    <row r="244" spans="2:12">
      <c r="B244" s="383"/>
      <c r="C244" s="384"/>
      <c r="D244" s="383" t="s">
        <v>1235</v>
      </c>
      <c r="E244" s="384" t="s">
        <v>744</v>
      </c>
      <c r="F244" s="385" t="s">
        <v>1242</v>
      </c>
      <c r="G244" s="386"/>
      <c r="H244" s="387"/>
      <c r="I244" s="388"/>
      <c r="J244" s="387"/>
      <c r="K244" s="388"/>
      <c r="L244" s="385"/>
    </row>
    <row r="245" spans="2:12">
      <c r="B245" s="383"/>
      <c r="C245" s="384"/>
      <c r="D245" s="383" t="s">
        <v>1235</v>
      </c>
      <c r="E245" s="384" t="s">
        <v>894</v>
      </c>
      <c r="F245" s="385" t="s">
        <v>1243</v>
      </c>
      <c r="G245" s="386"/>
      <c r="H245" s="387"/>
      <c r="I245" s="388"/>
      <c r="J245" s="387"/>
      <c r="K245" s="388"/>
      <c r="L245" s="385"/>
    </row>
    <row r="246" spans="2:12">
      <c r="B246" s="383"/>
      <c r="C246" s="384"/>
      <c r="D246" s="383" t="s">
        <v>1235</v>
      </c>
      <c r="E246" s="384" t="s">
        <v>896</v>
      </c>
      <c r="F246" s="385" t="s">
        <v>1244</v>
      </c>
      <c r="G246" s="386"/>
      <c r="H246" s="387"/>
      <c r="I246" s="388"/>
      <c r="J246" s="387"/>
      <c r="K246" s="388"/>
      <c r="L246" s="385"/>
    </row>
    <row r="247" spans="2:12">
      <c r="B247" s="383"/>
      <c r="C247" s="384"/>
      <c r="D247" s="383" t="s">
        <v>1235</v>
      </c>
      <c r="E247" s="384" t="s">
        <v>898</v>
      </c>
      <c r="F247" s="385" t="s">
        <v>1245</v>
      </c>
      <c r="G247" s="386"/>
      <c r="H247" s="387"/>
      <c r="I247" s="388"/>
      <c r="J247" s="387"/>
      <c r="K247" s="388"/>
      <c r="L247" s="385"/>
    </row>
    <row r="248" spans="2:12">
      <c r="B248" s="383"/>
      <c r="C248" s="384"/>
      <c r="D248" s="383" t="s">
        <v>1235</v>
      </c>
      <c r="E248" s="384" t="s">
        <v>1142</v>
      </c>
      <c r="F248" s="385" t="s">
        <v>1246</v>
      </c>
      <c r="G248" s="386"/>
      <c r="H248" s="387"/>
      <c r="I248" s="388"/>
      <c r="J248" s="387"/>
      <c r="K248" s="388"/>
      <c r="L248" s="385"/>
    </row>
    <row r="249" spans="2:12">
      <c r="B249" s="383"/>
      <c r="C249" s="384"/>
      <c r="D249" s="383" t="s">
        <v>1235</v>
      </c>
      <c r="E249" s="384" t="s">
        <v>1223</v>
      </c>
      <c r="F249" s="385" t="s">
        <v>1247</v>
      </c>
      <c r="G249" s="386"/>
      <c r="H249" s="387"/>
      <c r="I249" s="388"/>
      <c r="J249" s="387"/>
      <c r="K249" s="388"/>
      <c r="L249" s="385"/>
    </row>
    <row r="250" spans="2:12">
      <c r="B250" s="401"/>
      <c r="C250" s="402"/>
      <c r="D250" s="401" t="s">
        <v>1235</v>
      </c>
      <c r="E250" s="402" t="s">
        <v>809</v>
      </c>
      <c r="F250" s="403" t="s">
        <v>1248</v>
      </c>
      <c r="G250" s="404"/>
      <c r="H250" s="405"/>
      <c r="I250" s="412"/>
      <c r="J250" s="405"/>
      <c r="K250" s="388"/>
      <c r="L250" s="385"/>
    </row>
    <row r="251" spans="2:12">
      <c r="B251" s="414" t="s">
        <v>1249</v>
      </c>
      <c r="C251" s="415" t="s">
        <v>270</v>
      </c>
      <c r="D251" s="414" t="s">
        <v>1249</v>
      </c>
      <c r="E251" s="415" t="s">
        <v>756</v>
      </c>
      <c r="F251" s="416" t="s">
        <v>1250</v>
      </c>
      <c r="G251" s="418" t="s">
        <v>1249</v>
      </c>
      <c r="H251" s="425" t="s">
        <v>1250</v>
      </c>
      <c r="I251" s="417" t="s">
        <v>1251</v>
      </c>
      <c r="J251" s="398" t="s">
        <v>1252</v>
      </c>
      <c r="K251" s="388"/>
      <c r="L251" s="443"/>
    </row>
    <row r="252" spans="2:12">
      <c r="B252" s="394" t="s">
        <v>1253</v>
      </c>
      <c r="C252" s="395" t="s">
        <v>904</v>
      </c>
      <c r="D252" s="394"/>
      <c r="E252" s="395"/>
      <c r="F252" s="396" t="s">
        <v>1254</v>
      </c>
      <c r="G252" s="397" t="s">
        <v>1253</v>
      </c>
      <c r="H252" s="398" t="s">
        <v>1255</v>
      </c>
      <c r="I252" s="388"/>
      <c r="J252" s="387"/>
      <c r="K252" s="388"/>
      <c r="L252" s="443"/>
    </row>
    <row r="253" spans="2:12">
      <c r="B253" s="383"/>
      <c r="C253" s="384"/>
      <c r="D253" s="383" t="s">
        <v>1256</v>
      </c>
      <c r="E253" s="422" t="s">
        <v>875</v>
      </c>
      <c r="F253" s="385" t="s">
        <v>1257</v>
      </c>
      <c r="G253" s="388"/>
      <c r="H253" s="385"/>
      <c r="I253" s="388"/>
      <c r="J253" s="387"/>
      <c r="K253" s="388"/>
      <c r="L253" s="385"/>
    </row>
    <row r="254" spans="2:12">
      <c r="B254" s="401"/>
      <c r="C254" s="402"/>
      <c r="D254" s="401" t="s">
        <v>1256</v>
      </c>
      <c r="E254" s="402" t="s">
        <v>800</v>
      </c>
      <c r="F254" s="403" t="s">
        <v>1258</v>
      </c>
      <c r="G254" s="412"/>
      <c r="H254" s="405"/>
      <c r="I254" s="412"/>
      <c r="J254" s="405"/>
      <c r="K254" s="388"/>
      <c r="L254" s="385"/>
    </row>
    <row r="255" spans="2:12">
      <c r="B255" s="414" t="s">
        <v>1259</v>
      </c>
      <c r="C255" s="415" t="s">
        <v>270</v>
      </c>
      <c r="D255" s="414" t="s">
        <v>1259</v>
      </c>
      <c r="E255" s="415" t="s">
        <v>756</v>
      </c>
      <c r="F255" s="416" t="s">
        <v>1260</v>
      </c>
      <c r="G255" s="435" t="s">
        <v>1259</v>
      </c>
      <c r="H255" s="425" t="s">
        <v>1260</v>
      </c>
      <c r="I255" s="417" t="s">
        <v>1261</v>
      </c>
      <c r="J255" s="398" t="s">
        <v>1262</v>
      </c>
      <c r="K255" s="417" t="s">
        <v>1086</v>
      </c>
      <c r="L255" s="396" t="s">
        <v>1263</v>
      </c>
    </row>
    <row r="256" spans="2:12">
      <c r="B256" s="394" t="s">
        <v>1264</v>
      </c>
      <c r="C256" s="395" t="s">
        <v>270</v>
      </c>
      <c r="D256" s="394"/>
      <c r="E256" s="395"/>
      <c r="F256" s="385" t="s">
        <v>1265</v>
      </c>
      <c r="G256" s="417" t="s">
        <v>1264</v>
      </c>
      <c r="H256" s="398" t="s">
        <v>1266</v>
      </c>
      <c r="I256" s="388"/>
      <c r="J256" s="387"/>
      <c r="K256" s="388"/>
      <c r="L256" s="385"/>
    </row>
    <row r="257" spans="2:12">
      <c r="B257" s="383"/>
      <c r="C257" s="384"/>
      <c r="D257" s="383" t="s">
        <v>1267</v>
      </c>
      <c r="E257" s="384" t="s">
        <v>756</v>
      </c>
      <c r="F257" s="385" t="s">
        <v>1268</v>
      </c>
      <c r="G257" s="388"/>
      <c r="H257" s="385" t="s">
        <v>1269</v>
      </c>
      <c r="I257" s="388"/>
      <c r="J257" s="387"/>
      <c r="K257" s="388"/>
      <c r="L257" s="385"/>
    </row>
    <row r="258" spans="2:12">
      <c r="B258" s="401"/>
      <c r="C258" s="402"/>
      <c r="D258" s="401" t="s">
        <v>1267</v>
      </c>
      <c r="E258" s="402" t="s">
        <v>1181</v>
      </c>
      <c r="F258" s="403" t="s">
        <v>1270</v>
      </c>
      <c r="G258" s="412"/>
      <c r="H258" s="403"/>
      <c r="I258" s="412"/>
      <c r="J258" s="405"/>
      <c r="K258" s="412"/>
      <c r="L258" s="403"/>
    </row>
    <row r="259" spans="2:12">
      <c r="B259" s="394" t="s">
        <v>1271</v>
      </c>
      <c r="C259" s="395" t="s">
        <v>270</v>
      </c>
      <c r="D259" s="394"/>
      <c r="E259" s="395"/>
      <c r="F259" s="396" t="s">
        <v>1272</v>
      </c>
      <c r="G259" s="417" t="s">
        <v>1273</v>
      </c>
      <c r="H259" s="396" t="s">
        <v>1274</v>
      </c>
      <c r="I259" s="417" t="s">
        <v>1275</v>
      </c>
      <c r="J259" s="398" t="s">
        <v>1274</v>
      </c>
      <c r="K259" s="417" t="s">
        <v>1276</v>
      </c>
      <c r="L259" s="396" t="s">
        <v>1277</v>
      </c>
    </row>
    <row r="260" spans="2:12">
      <c r="B260" s="383"/>
      <c r="C260" s="384"/>
      <c r="D260" s="383" t="s">
        <v>1271</v>
      </c>
      <c r="E260" s="384" t="s">
        <v>756</v>
      </c>
      <c r="F260" s="385" t="s">
        <v>1278</v>
      </c>
      <c r="G260" s="388"/>
      <c r="H260" s="385"/>
      <c r="I260" s="388"/>
      <c r="J260" s="387"/>
      <c r="K260" s="388"/>
      <c r="L260" s="385"/>
    </row>
    <row r="261" spans="2:12">
      <c r="B261" s="383"/>
      <c r="C261" s="384"/>
      <c r="D261" s="383" t="s">
        <v>1271</v>
      </c>
      <c r="E261" s="384" t="s">
        <v>744</v>
      </c>
      <c r="F261" s="390" t="s">
        <v>1279</v>
      </c>
      <c r="G261" s="388"/>
      <c r="H261" s="385"/>
      <c r="I261" s="388"/>
      <c r="J261" s="387"/>
      <c r="K261" s="388"/>
      <c r="L261" s="385"/>
    </row>
    <row r="262" spans="2:12">
      <c r="B262" s="409" t="s">
        <v>1273</v>
      </c>
      <c r="C262" s="410" t="s">
        <v>834</v>
      </c>
      <c r="D262" s="409" t="s">
        <v>1273</v>
      </c>
      <c r="E262" s="444" t="s">
        <v>901</v>
      </c>
      <c r="F262" s="411" t="s">
        <v>1280</v>
      </c>
      <c r="G262" s="388"/>
      <c r="H262" s="385"/>
      <c r="I262" s="388"/>
      <c r="J262" s="387"/>
      <c r="K262" s="388"/>
      <c r="L262" s="385"/>
    </row>
    <row r="263" spans="2:12">
      <c r="B263" s="383" t="s">
        <v>1273</v>
      </c>
      <c r="C263" s="384" t="s">
        <v>780</v>
      </c>
      <c r="D263" s="383"/>
      <c r="E263" s="384"/>
      <c r="F263" s="393" t="s">
        <v>1281</v>
      </c>
      <c r="G263" s="388"/>
      <c r="H263" s="385"/>
      <c r="I263" s="388"/>
      <c r="J263" s="387"/>
      <c r="K263" s="388"/>
      <c r="L263" s="385"/>
    </row>
    <row r="264" spans="2:12">
      <c r="B264" s="383"/>
      <c r="C264" s="384"/>
      <c r="D264" s="383" t="s">
        <v>1273</v>
      </c>
      <c r="E264" s="384" t="s">
        <v>782</v>
      </c>
      <c r="F264" s="385" t="s">
        <v>1282</v>
      </c>
      <c r="G264" s="388"/>
      <c r="H264" s="385"/>
      <c r="I264" s="388"/>
      <c r="J264" s="387"/>
      <c r="K264" s="388"/>
      <c r="L264" s="385"/>
    </row>
    <row r="265" spans="2:12">
      <c r="B265" s="401"/>
      <c r="C265" s="402"/>
      <c r="D265" s="401" t="s">
        <v>1273</v>
      </c>
      <c r="E265" s="402" t="s">
        <v>800</v>
      </c>
      <c r="F265" s="403" t="s">
        <v>1283</v>
      </c>
      <c r="G265" s="412"/>
      <c r="H265" s="403"/>
      <c r="I265" s="412"/>
      <c r="J265" s="405"/>
      <c r="K265" s="388"/>
      <c r="L265" s="385"/>
    </row>
    <row r="266" spans="2:12">
      <c r="B266" s="394" t="s">
        <v>1284</v>
      </c>
      <c r="C266" s="395" t="s">
        <v>270</v>
      </c>
      <c r="D266" s="394" t="s">
        <v>1284</v>
      </c>
      <c r="E266" s="395" t="s">
        <v>756</v>
      </c>
      <c r="F266" s="408" t="s">
        <v>1285</v>
      </c>
      <c r="G266" s="417" t="s">
        <v>1286</v>
      </c>
      <c r="H266" s="396" t="s">
        <v>1287</v>
      </c>
      <c r="I266" s="386" t="s">
        <v>1288</v>
      </c>
      <c r="J266" s="398" t="s">
        <v>1287</v>
      </c>
      <c r="K266" s="388"/>
      <c r="L266" s="385"/>
    </row>
    <row r="267" spans="2:12">
      <c r="B267" s="409" t="s">
        <v>1286</v>
      </c>
      <c r="C267" s="410" t="s">
        <v>834</v>
      </c>
      <c r="D267" s="409" t="s">
        <v>1286</v>
      </c>
      <c r="E267" s="444" t="s">
        <v>901</v>
      </c>
      <c r="F267" s="411" t="s">
        <v>1289</v>
      </c>
      <c r="G267" s="388"/>
      <c r="H267" s="385"/>
      <c r="I267" s="386"/>
      <c r="J267" s="387"/>
      <c r="K267" s="388"/>
      <c r="L267" s="385"/>
    </row>
    <row r="268" spans="2:12">
      <c r="B268" s="401" t="s">
        <v>1286</v>
      </c>
      <c r="C268" s="402" t="s">
        <v>848</v>
      </c>
      <c r="D268" s="401" t="s">
        <v>1286</v>
      </c>
      <c r="E268" s="402" t="s">
        <v>971</v>
      </c>
      <c r="F268" s="413" t="s">
        <v>1290</v>
      </c>
      <c r="G268" s="412"/>
      <c r="H268" s="403"/>
      <c r="I268" s="404"/>
      <c r="J268" s="405"/>
      <c r="K268" s="388"/>
      <c r="L268" s="385"/>
    </row>
    <row r="269" spans="2:12">
      <c r="B269" s="394" t="s">
        <v>1291</v>
      </c>
      <c r="C269" s="395" t="s">
        <v>270</v>
      </c>
      <c r="D269" s="394"/>
      <c r="E269" s="395"/>
      <c r="F269" s="396" t="s">
        <v>1292</v>
      </c>
      <c r="G269" s="397" t="s">
        <v>1293</v>
      </c>
      <c r="H269" s="398" t="s">
        <v>1292</v>
      </c>
      <c r="I269" s="417" t="s">
        <v>1294</v>
      </c>
      <c r="J269" s="398" t="s">
        <v>1292</v>
      </c>
      <c r="K269" s="388"/>
      <c r="L269" s="385"/>
    </row>
    <row r="270" spans="2:12">
      <c r="B270" s="383"/>
      <c r="C270" s="384"/>
      <c r="D270" s="383" t="s">
        <v>1291</v>
      </c>
      <c r="E270" s="384" t="s">
        <v>756</v>
      </c>
      <c r="F270" s="385" t="s">
        <v>1295</v>
      </c>
      <c r="G270" s="386"/>
      <c r="H270" s="387"/>
      <c r="I270" s="388"/>
      <c r="J270" s="387"/>
      <c r="K270" s="388"/>
      <c r="L270" s="385"/>
    </row>
    <row r="271" spans="2:12">
      <c r="B271" s="383"/>
      <c r="C271" s="384"/>
      <c r="D271" s="383" t="s">
        <v>1291</v>
      </c>
      <c r="E271" s="384" t="s">
        <v>744</v>
      </c>
      <c r="F271" s="385" t="s">
        <v>1296</v>
      </c>
      <c r="G271" s="386"/>
      <c r="H271" s="387"/>
      <c r="I271" s="388"/>
      <c r="J271" s="387"/>
      <c r="K271" s="388"/>
      <c r="L271" s="385"/>
    </row>
    <row r="272" spans="2:12">
      <c r="B272" s="401"/>
      <c r="C272" s="402"/>
      <c r="D272" s="401" t="s">
        <v>1291</v>
      </c>
      <c r="E272" s="402" t="s">
        <v>894</v>
      </c>
      <c r="F272" s="403" t="s">
        <v>1297</v>
      </c>
      <c r="G272" s="386"/>
      <c r="H272" s="405"/>
      <c r="I272" s="412"/>
      <c r="J272" s="405"/>
      <c r="K272" s="388"/>
      <c r="L272" s="385"/>
    </row>
    <row r="273" spans="2:12">
      <c r="B273" s="406" t="s">
        <v>1298</v>
      </c>
      <c r="C273" s="407" t="s">
        <v>270</v>
      </c>
      <c r="D273" s="406" t="s">
        <v>1298</v>
      </c>
      <c r="E273" s="407" t="s">
        <v>756</v>
      </c>
      <c r="F273" s="408" t="s">
        <v>1299</v>
      </c>
      <c r="G273" s="417" t="s">
        <v>1298</v>
      </c>
      <c r="H273" s="442" t="s">
        <v>1300</v>
      </c>
      <c r="I273" s="417" t="s">
        <v>1301</v>
      </c>
      <c r="J273" s="398" t="s">
        <v>1302</v>
      </c>
      <c r="K273" s="388"/>
      <c r="L273" s="385"/>
    </row>
    <row r="274" spans="2:12">
      <c r="B274" s="420" t="s">
        <v>1298</v>
      </c>
      <c r="C274" s="421" t="s">
        <v>872</v>
      </c>
      <c r="D274" s="420" t="s">
        <v>1298</v>
      </c>
      <c r="E274" s="421" t="s">
        <v>1025</v>
      </c>
      <c r="F274" s="413" t="s">
        <v>1303</v>
      </c>
      <c r="G274" s="412"/>
      <c r="H274" s="443"/>
      <c r="I274" s="388"/>
      <c r="J274" s="429"/>
      <c r="K274" s="388"/>
      <c r="L274" s="385"/>
    </row>
    <row r="275" spans="2:12">
      <c r="B275" s="399" t="s">
        <v>1304</v>
      </c>
      <c r="C275" s="400" t="s">
        <v>741</v>
      </c>
      <c r="D275" s="399" t="s">
        <v>1304</v>
      </c>
      <c r="E275" s="400" t="s">
        <v>739</v>
      </c>
      <c r="F275" s="390" t="s">
        <v>1305</v>
      </c>
      <c r="G275" s="388" t="s">
        <v>1306</v>
      </c>
      <c r="H275" s="396" t="s">
        <v>1302</v>
      </c>
      <c r="I275" s="388"/>
      <c r="J275" s="387"/>
      <c r="K275" s="388"/>
      <c r="L275" s="385"/>
    </row>
    <row r="276" spans="2:12">
      <c r="B276" s="409" t="s">
        <v>1304</v>
      </c>
      <c r="C276" s="410" t="s">
        <v>834</v>
      </c>
      <c r="D276" s="409" t="s">
        <v>1304</v>
      </c>
      <c r="E276" s="410" t="s">
        <v>901</v>
      </c>
      <c r="F276" s="411" t="s">
        <v>1307</v>
      </c>
      <c r="G276" s="388"/>
      <c r="H276" s="443"/>
      <c r="I276" s="388"/>
      <c r="J276" s="387"/>
      <c r="K276" s="388"/>
      <c r="L276" s="385"/>
    </row>
    <row r="277" spans="2:12">
      <c r="B277" s="401" t="s">
        <v>1304</v>
      </c>
      <c r="C277" s="402" t="s">
        <v>780</v>
      </c>
      <c r="D277" s="401" t="s">
        <v>1304</v>
      </c>
      <c r="E277" s="402" t="s">
        <v>800</v>
      </c>
      <c r="F277" s="393" t="s">
        <v>1308</v>
      </c>
      <c r="G277" s="412"/>
      <c r="H277" s="405"/>
      <c r="I277" s="412"/>
      <c r="J277" s="405"/>
      <c r="K277" s="412"/>
      <c r="L277" s="403"/>
    </row>
    <row r="278" spans="2:12">
      <c r="B278" s="406" t="s">
        <v>1309</v>
      </c>
      <c r="C278" s="407" t="s">
        <v>270</v>
      </c>
      <c r="D278" s="406" t="s">
        <v>1309</v>
      </c>
      <c r="E278" s="407" t="s">
        <v>756</v>
      </c>
      <c r="F278" s="408" t="s">
        <v>1310</v>
      </c>
      <c r="G278" s="417" t="s">
        <v>1311</v>
      </c>
      <c r="H278" s="398" t="s">
        <v>1312</v>
      </c>
      <c r="I278" s="417" t="s">
        <v>1313</v>
      </c>
      <c r="J278" s="398" t="s">
        <v>1312</v>
      </c>
      <c r="K278" s="417" t="s">
        <v>1314</v>
      </c>
      <c r="L278" s="396" t="s">
        <v>1315</v>
      </c>
    </row>
    <row r="279" spans="2:12">
      <c r="B279" s="409" t="s">
        <v>1309</v>
      </c>
      <c r="C279" s="410" t="s">
        <v>746</v>
      </c>
      <c r="D279" s="409" t="s">
        <v>1309</v>
      </c>
      <c r="E279" s="410" t="s">
        <v>748</v>
      </c>
      <c r="F279" s="411" t="s">
        <v>1316</v>
      </c>
      <c r="G279" s="388"/>
      <c r="H279" s="387"/>
      <c r="I279" s="388"/>
      <c r="J279" s="387"/>
      <c r="K279" s="388"/>
      <c r="L279" s="385"/>
    </row>
    <row r="280" spans="2:12">
      <c r="B280" s="409" t="s">
        <v>1309</v>
      </c>
      <c r="C280" s="410" t="s">
        <v>791</v>
      </c>
      <c r="D280" s="409" t="s">
        <v>1309</v>
      </c>
      <c r="E280" s="410" t="s">
        <v>792</v>
      </c>
      <c r="F280" s="411" t="s">
        <v>1317</v>
      </c>
      <c r="G280" s="388"/>
      <c r="H280" s="387"/>
      <c r="I280" s="388"/>
      <c r="J280" s="387"/>
      <c r="K280" s="388"/>
      <c r="L280" s="385"/>
    </row>
    <row r="281" spans="2:12">
      <c r="B281" s="401" t="s">
        <v>1309</v>
      </c>
      <c r="C281" s="402" t="s">
        <v>913</v>
      </c>
      <c r="D281" s="401" t="s">
        <v>1309</v>
      </c>
      <c r="E281" s="402" t="s">
        <v>914</v>
      </c>
      <c r="F281" s="413" t="s">
        <v>1318</v>
      </c>
      <c r="G281" s="412"/>
      <c r="H281" s="405"/>
      <c r="I281" s="388"/>
      <c r="J281" s="387"/>
      <c r="K281" s="388"/>
      <c r="L281" s="385"/>
    </row>
    <row r="282" spans="2:12">
      <c r="B282" s="414"/>
      <c r="C282" s="415"/>
      <c r="D282" s="414" t="s">
        <v>1319</v>
      </c>
      <c r="E282" s="415" t="s">
        <v>1320</v>
      </c>
      <c r="F282" s="416" t="s">
        <v>1321</v>
      </c>
      <c r="G282" s="412" t="s">
        <v>1322</v>
      </c>
      <c r="H282" s="425" t="s">
        <v>1321</v>
      </c>
      <c r="I282" s="412"/>
      <c r="J282" s="405"/>
      <c r="K282" s="388"/>
      <c r="L282" s="385"/>
    </row>
    <row r="283" spans="2:12">
      <c r="B283" s="394" t="s">
        <v>1323</v>
      </c>
      <c r="C283" s="395" t="s">
        <v>270</v>
      </c>
      <c r="D283" s="394"/>
      <c r="E283" s="395"/>
      <c r="F283" s="396" t="s">
        <v>1324</v>
      </c>
      <c r="G283" s="417" t="s">
        <v>1325</v>
      </c>
      <c r="H283" s="398" t="s">
        <v>1324</v>
      </c>
      <c r="I283" s="417" t="s">
        <v>1326</v>
      </c>
      <c r="J283" s="398" t="s">
        <v>1327</v>
      </c>
      <c r="K283" s="388"/>
      <c r="L283" s="385"/>
    </row>
    <row r="284" spans="2:12">
      <c r="B284" s="383"/>
      <c r="C284" s="384"/>
      <c r="D284" s="383" t="s">
        <v>1323</v>
      </c>
      <c r="E284" s="384" t="s">
        <v>756</v>
      </c>
      <c r="F284" s="385" t="s">
        <v>1328</v>
      </c>
      <c r="G284" s="388"/>
      <c r="H284" s="387"/>
      <c r="I284" s="388"/>
      <c r="J284" s="387"/>
      <c r="K284" s="388"/>
      <c r="L284" s="385"/>
    </row>
    <row r="285" spans="2:12">
      <c r="B285" s="383"/>
      <c r="C285" s="384"/>
      <c r="D285" s="383" t="s">
        <v>1323</v>
      </c>
      <c r="E285" s="384" t="s">
        <v>744</v>
      </c>
      <c r="F285" s="385" t="s">
        <v>1329</v>
      </c>
      <c r="G285" s="388"/>
      <c r="H285" s="387"/>
      <c r="I285" s="388"/>
      <c r="J285" s="387"/>
      <c r="K285" s="388"/>
      <c r="L285" s="385"/>
    </row>
    <row r="286" spans="2:12">
      <c r="B286" s="383"/>
      <c r="C286" s="384"/>
      <c r="D286" s="383" t="s">
        <v>1323</v>
      </c>
      <c r="E286" s="384" t="s">
        <v>894</v>
      </c>
      <c r="F286" s="385" t="s">
        <v>1330</v>
      </c>
      <c r="G286" s="388"/>
      <c r="H286" s="387"/>
      <c r="I286" s="388"/>
      <c r="J286" s="387"/>
      <c r="K286" s="388"/>
      <c r="L286" s="385"/>
    </row>
    <row r="287" spans="2:12">
      <c r="B287" s="383"/>
      <c r="C287" s="384"/>
      <c r="D287" s="383" t="s">
        <v>1323</v>
      </c>
      <c r="E287" s="384" t="s">
        <v>896</v>
      </c>
      <c r="F287" s="385" t="s">
        <v>1331</v>
      </c>
      <c r="G287" s="388"/>
      <c r="H287" s="387"/>
      <c r="I287" s="388"/>
      <c r="J287" s="387"/>
      <c r="K287" s="388"/>
      <c r="L287" s="385"/>
    </row>
    <row r="288" spans="2:12">
      <c r="B288" s="383"/>
      <c r="C288" s="384"/>
      <c r="D288" s="383" t="s">
        <v>1323</v>
      </c>
      <c r="E288" s="384" t="s">
        <v>898</v>
      </c>
      <c r="F288" s="385" t="s">
        <v>1332</v>
      </c>
      <c r="G288" s="388"/>
      <c r="H288" s="387"/>
      <c r="I288" s="388"/>
      <c r="J288" s="387"/>
      <c r="K288" s="388"/>
      <c r="L288" s="385"/>
    </row>
    <row r="289" spans="2:12">
      <c r="B289" s="399"/>
      <c r="C289" s="400"/>
      <c r="D289" s="399" t="s">
        <v>1323</v>
      </c>
      <c r="E289" s="400" t="s">
        <v>1142</v>
      </c>
      <c r="F289" s="390" t="s">
        <v>1333</v>
      </c>
      <c r="G289" s="388"/>
      <c r="H289" s="387"/>
      <c r="I289" s="388"/>
      <c r="J289" s="387"/>
      <c r="K289" s="388"/>
      <c r="L289" s="385"/>
    </row>
    <row r="290" spans="2:12">
      <c r="B290" s="401" t="s">
        <v>1325</v>
      </c>
      <c r="C290" s="402" t="s">
        <v>834</v>
      </c>
      <c r="D290" s="401" t="s">
        <v>1325</v>
      </c>
      <c r="E290" s="402" t="s">
        <v>901</v>
      </c>
      <c r="F290" s="403" t="s">
        <v>1334</v>
      </c>
      <c r="G290" s="412"/>
      <c r="H290" s="405"/>
      <c r="I290" s="388"/>
      <c r="J290" s="387"/>
      <c r="K290" s="388"/>
      <c r="L290" s="385"/>
    </row>
    <row r="291" spans="2:12">
      <c r="B291" s="394" t="s">
        <v>1335</v>
      </c>
      <c r="C291" s="395" t="s">
        <v>270</v>
      </c>
      <c r="D291" s="394"/>
      <c r="E291" s="395"/>
      <c r="F291" s="396" t="s">
        <v>1336</v>
      </c>
      <c r="G291" s="386" t="s">
        <v>1337</v>
      </c>
      <c r="H291" s="398" t="s">
        <v>1336</v>
      </c>
      <c r="I291" s="388"/>
      <c r="J291" s="387"/>
      <c r="K291" s="388"/>
      <c r="L291" s="385"/>
    </row>
    <row r="292" spans="2:12">
      <c r="B292" s="383"/>
      <c r="C292" s="384"/>
      <c r="D292" s="383" t="s">
        <v>1335</v>
      </c>
      <c r="E292" s="384" t="s">
        <v>756</v>
      </c>
      <c r="F292" s="385" t="s">
        <v>1338</v>
      </c>
      <c r="G292" s="386"/>
      <c r="H292" s="387"/>
      <c r="I292" s="388"/>
      <c r="J292" s="387"/>
      <c r="K292" s="388"/>
      <c r="L292" s="385"/>
    </row>
    <row r="293" spans="2:12">
      <c r="B293" s="401"/>
      <c r="C293" s="402"/>
      <c r="D293" s="401" t="s">
        <v>1335</v>
      </c>
      <c r="E293" s="402" t="s">
        <v>744</v>
      </c>
      <c r="F293" s="403" t="s">
        <v>1339</v>
      </c>
      <c r="G293" s="404"/>
      <c r="H293" s="405"/>
      <c r="I293" s="388"/>
      <c r="J293" s="387"/>
      <c r="K293" s="388"/>
      <c r="L293" s="385"/>
    </row>
    <row r="294" spans="2:12">
      <c r="B294" s="394" t="s">
        <v>1340</v>
      </c>
      <c r="C294" s="395" t="s">
        <v>270</v>
      </c>
      <c r="D294" s="394"/>
      <c r="E294" s="395"/>
      <c r="F294" s="396" t="s">
        <v>1341</v>
      </c>
      <c r="G294" s="417" t="s">
        <v>1342</v>
      </c>
      <c r="H294" s="398" t="s">
        <v>1343</v>
      </c>
      <c r="I294" s="388"/>
      <c r="J294" s="387"/>
      <c r="K294" s="388"/>
      <c r="L294" s="385"/>
    </row>
    <row r="295" spans="2:12">
      <c r="B295" s="383"/>
      <c r="C295" s="384"/>
      <c r="D295" s="383" t="s">
        <v>1340</v>
      </c>
      <c r="E295" s="384" t="s">
        <v>756</v>
      </c>
      <c r="F295" s="385" t="s">
        <v>1344</v>
      </c>
      <c r="G295" s="388"/>
      <c r="H295" s="387"/>
      <c r="I295" s="388"/>
      <c r="J295" s="387"/>
      <c r="K295" s="388"/>
      <c r="L295" s="385"/>
    </row>
    <row r="296" spans="2:12">
      <c r="B296" s="399"/>
      <c r="C296" s="400"/>
      <c r="D296" s="399" t="s">
        <v>1342</v>
      </c>
      <c r="E296" s="400" t="s">
        <v>806</v>
      </c>
      <c r="F296" s="385" t="s">
        <v>1345</v>
      </c>
      <c r="G296" s="388"/>
      <c r="H296" s="387"/>
      <c r="I296" s="388"/>
      <c r="J296" s="387"/>
      <c r="K296" s="388"/>
      <c r="L296" s="385"/>
    </row>
    <row r="297" spans="2:12">
      <c r="B297" s="401" t="s">
        <v>1340</v>
      </c>
      <c r="C297" s="402" t="s">
        <v>746</v>
      </c>
      <c r="D297" s="401" t="s">
        <v>1340</v>
      </c>
      <c r="E297" s="402" t="s">
        <v>748</v>
      </c>
      <c r="F297" s="413" t="s">
        <v>1346</v>
      </c>
      <c r="G297" s="412"/>
      <c r="H297" s="405"/>
      <c r="I297" s="412"/>
      <c r="J297" s="405"/>
      <c r="K297" s="388"/>
      <c r="L297" s="385"/>
    </row>
    <row r="298" spans="2:12">
      <c r="B298" s="394" t="s">
        <v>1347</v>
      </c>
      <c r="C298" s="395" t="s">
        <v>270</v>
      </c>
      <c r="D298" s="394"/>
      <c r="E298" s="395"/>
      <c r="F298" s="396" t="s">
        <v>1348</v>
      </c>
      <c r="G298" s="417" t="s">
        <v>1349</v>
      </c>
      <c r="H298" s="387" t="s">
        <v>1350</v>
      </c>
      <c r="I298" s="417" t="s">
        <v>1351</v>
      </c>
      <c r="J298" s="398" t="s">
        <v>1352</v>
      </c>
      <c r="K298" s="388"/>
      <c r="L298" s="385"/>
    </row>
    <row r="299" spans="2:12">
      <c r="B299" s="383"/>
      <c r="C299" s="384"/>
      <c r="D299" s="383" t="s">
        <v>1347</v>
      </c>
      <c r="E299" s="384" t="s">
        <v>756</v>
      </c>
      <c r="F299" s="385" t="s">
        <v>1353</v>
      </c>
      <c r="G299" s="388"/>
      <c r="H299" s="387"/>
      <c r="I299" s="388"/>
      <c r="J299" s="387"/>
      <c r="K299" s="388"/>
      <c r="L299" s="385"/>
    </row>
    <row r="300" spans="2:12">
      <c r="B300" s="399"/>
      <c r="C300" s="400"/>
      <c r="D300" s="399" t="s">
        <v>1347</v>
      </c>
      <c r="E300" s="400" t="s">
        <v>744</v>
      </c>
      <c r="F300" s="390" t="s">
        <v>1354</v>
      </c>
      <c r="G300" s="388"/>
      <c r="H300" s="387"/>
      <c r="I300" s="388"/>
      <c r="J300" s="387"/>
      <c r="K300" s="388"/>
      <c r="L300" s="385"/>
    </row>
    <row r="301" spans="2:12">
      <c r="B301" s="409" t="s">
        <v>1347</v>
      </c>
      <c r="C301" s="410" t="s">
        <v>746</v>
      </c>
      <c r="D301" s="409" t="s">
        <v>1347</v>
      </c>
      <c r="E301" s="410" t="s">
        <v>748</v>
      </c>
      <c r="F301" s="411" t="s">
        <v>1355</v>
      </c>
      <c r="G301" s="388"/>
      <c r="H301" s="387"/>
      <c r="I301" s="388"/>
      <c r="J301" s="387"/>
      <c r="K301" s="388"/>
      <c r="L301" s="385"/>
    </row>
    <row r="302" spans="2:12">
      <c r="B302" s="383" t="s">
        <v>1347</v>
      </c>
      <c r="C302" s="384" t="s">
        <v>791</v>
      </c>
      <c r="D302" s="383"/>
      <c r="E302" s="384"/>
      <c r="F302" s="393" t="s">
        <v>1356</v>
      </c>
      <c r="G302" s="388"/>
      <c r="H302" s="387"/>
      <c r="I302" s="388"/>
      <c r="J302" s="387"/>
      <c r="K302" s="388"/>
      <c r="L302" s="385"/>
    </row>
    <row r="303" spans="2:12">
      <c r="B303" s="383"/>
      <c r="C303" s="384"/>
      <c r="D303" s="383" t="s">
        <v>1347</v>
      </c>
      <c r="E303" s="384" t="s">
        <v>792</v>
      </c>
      <c r="F303" s="385" t="s">
        <v>1357</v>
      </c>
      <c r="G303" s="388"/>
      <c r="H303" s="387"/>
      <c r="I303" s="388"/>
      <c r="J303" s="387"/>
      <c r="K303" s="388"/>
      <c r="L303" s="385"/>
    </row>
    <row r="304" spans="2:12">
      <c r="B304" s="401"/>
      <c r="C304" s="402"/>
      <c r="D304" s="401" t="s">
        <v>1347</v>
      </c>
      <c r="E304" s="402" t="s">
        <v>1113</v>
      </c>
      <c r="F304" s="403" t="s">
        <v>1358</v>
      </c>
      <c r="G304" s="412"/>
      <c r="H304" s="387"/>
      <c r="I304" s="412"/>
      <c r="J304" s="405"/>
      <c r="K304" s="388"/>
      <c r="L304" s="385"/>
    </row>
    <row r="305" spans="2:12">
      <c r="B305" s="406" t="s">
        <v>1359</v>
      </c>
      <c r="C305" s="407" t="s">
        <v>270</v>
      </c>
      <c r="D305" s="406" t="s">
        <v>1359</v>
      </c>
      <c r="E305" s="407" t="s">
        <v>756</v>
      </c>
      <c r="F305" s="390" t="s">
        <v>1360</v>
      </c>
      <c r="G305" s="386" t="s">
        <v>1359</v>
      </c>
      <c r="H305" s="398" t="s">
        <v>1361</v>
      </c>
      <c r="I305" s="386" t="s">
        <v>1362</v>
      </c>
      <c r="J305" s="398" t="s">
        <v>1363</v>
      </c>
      <c r="K305" s="388"/>
      <c r="L305" s="385"/>
    </row>
    <row r="306" spans="2:12">
      <c r="B306" s="401" t="s">
        <v>1359</v>
      </c>
      <c r="C306" s="402" t="s">
        <v>780</v>
      </c>
      <c r="D306" s="401" t="s">
        <v>1359</v>
      </c>
      <c r="E306" s="402" t="s">
        <v>800</v>
      </c>
      <c r="F306" s="413" t="s">
        <v>1361</v>
      </c>
      <c r="G306" s="404"/>
      <c r="H306" s="405"/>
      <c r="I306" s="404"/>
      <c r="J306" s="405"/>
      <c r="K306" s="412"/>
      <c r="L306" s="403"/>
    </row>
    <row r="307" spans="2:12">
      <c r="B307" s="406" t="s">
        <v>1364</v>
      </c>
      <c r="C307" s="407" t="s">
        <v>270</v>
      </c>
      <c r="D307" s="406" t="s">
        <v>1364</v>
      </c>
      <c r="E307" s="407" t="s">
        <v>756</v>
      </c>
      <c r="F307" s="408" t="s">
        <v>1365</v>
      </c>
      <c r="G307" s="417" t="s">
        <v>1366</v>
      </c>
      <c r="H307" s="398" t="s">
        <v>1367</v>
      </c>
      <c r="I307" s="417" t="s">
        <v>1368</v>
      </c>
      <c r="J307" s="398" t="s">
        <v>1367</v>
      </c>
      <c r="K307" s="417" t="s">
        <v>1369</v>
      </c>
      <c r="L307" s="396" t="s">
        <v>1370</v>
      </c>
    </row>
    <row r="308" spans="2:12">
      <c r="B308" s="409" t="s">
        <v>1364</v>
      </c>
      <c r="C308" s="410" t="s">
        <v>746</v>
      </c>
      <c r="D308" s="409" t="s">
        <v>1364</v>
      </c>
      <c r="E308" s="410" t="s">
        <v>748</v>
      </c>
      <c r="F308" s="411" t="s">
        <v>1371</v>
      </c>
      <c r="G308" s="388"/>
      <c r="H308" s="387"/>
      <c r="I308" s="388"/>
      <c r="J308" s="387"/>
      <c r="K308" s="388"/>
      <c r="L308" s="385"/>
    </row>
    <row r="309" spans="2:12">
      <c r="B309" s="409" t="s">
        <v>1364</v>
      </c>
      <c r="C309" s="410" t="s">
        <v>791</v>
      </c>
      <c r="D309" s="409" t="s">
        <v>1364</v>
      </c>
      <c r="E309" s="410" t="s">
        <v>792</v>
      </c>
      <c r="F309" s="411" t="s">
        <v>1372</v>
      </c>
      <c r="G309" s="388"/>
      <c r="H309" s="387"/>
      <c r="I309" s="388"/>
      <c r="J309" s="387"/>
      <c r="K309" s="388"/>
      <c r="L309" s="385"/>
    </row>
    <row r="310" spans="2:12">
      <c r="B310" s="401" t="s">
        <v>1364</v>
      </c>
      <c r="C310" s="402" t="s">
        <v>780</v>
      </c>
      <c r="D310" s="401" t="s">
        <v>1364</v>
      </c>
      <c r="E310" s="402" t="s">
        <v>800</v>
      </c>
      <c r="F310" s="413" t="s">
        <v>1373</v>
      </c>
      <c r="G310" s="412"/>
      <c r="H310" s="405"/>
      <c r="I310" s="388"/>
      <c r="J310" s="387"/>
      <c r="K310" s="388"/>
      <c r="L310" s="385"/>
    </row>
    <row r="311" spans="2:12">
      <c r="B311" s="414"/>
      <c r="C311" s="415"/>
      <c r="D311" s="414" t="s">
        <v>1374</v>
      </c>
      <c r="E311" s="415" t="s">
        <v>1375</v>
      </c>
      <c r="F311" s="416" t="s">
        <v>1376</v>
      </c>
      <c r="G311" s="435" t="s">
        <v>1377</v>
      </c>
      <c r="H311" s="405" t="s">
        <v>1376</v>
      </c>
      <c r="I311" s="412"/>
      <c r="J311" s="405"/>
      <c r="K311" s="388"/>
      <c r="L311" s="385"/>
    </row>
    <row r="312" spans="2:12">
      <c r="B312" s="406" t="s">
        <v>1378</v>
      </c>
      <c r="C312" s="407" t="s">
        <v>270</v>
      </c>
      <c r="D312" s="406" t="s">
        <v>1378</v>
      </c>
      <c r="E312" s="407" t="s">
        <v>756</v>
      </c>
      <c r="F312" s="408" t="s">
        <v>1379</v>
      </c>
      <c r="G312" s="417" t="s">
        <v>1380</v>
      </c>
      <c r="H312" s="398" t="s">
        <v>1379</v>
      </c>
      <c r="I312" s="417" t="s">
        <v>1381</v>
      </c>
      <c r="J312" s="398" t="s">
        <v>1382</v>
      </c>
      <c r="K312" s="388"/>
      <c r="L312" s="385"/>
    </row>
    <row r="313" spans="2:12">
      <c r="B313" s="401" t="s">
        <v>1378</v>
      </c>
      <c r="C313" s="402" t="s">
        <v>746</v>
      </c>
      <c r="D313" s="401" t="s">
        <v>1378</v>
      </c>
      <c r="E313" s="402" t="s">
        <v>748</v>
      </c>
      <c r="F313" s="413" t="s">
        <v>1383</v>
      </c>
      <c r="G313" s="412"/>
      <c r="H313" s="405"/>
      <c r="I313" s="388"/>
      <c r="J313" s="387"/>
      <c r="K313" s="388"/>
      <c r="L313" s="385"/>
    </row>
    <row r="314" spans="2:12">
      <c r="B314" s="406" t="s">
        <v>1384</v>
      </c>
      <c r="C314" s="407" t="s">
        <v>270</v>
      </c>
      <c r="D314" s="406" t="s">
        <v>1384</v>
      </c>
      <c r="E314" s="407" t="s">
        <v>756</v>
      </c>
      <c r="F314" s="390" t="s">
        <v>1385</v>
      </c>
      <c r="G314" s="417" t="s">
        <v>1384</v>
      </c>
      <c r="H314" s="398" t="s">
        <v>1386</v>
      </c>
      <c r="I314" s="388"/>
      <c r="J314" s="387"/>
      <c r="K314" s="388"/>
      <c r="L314" s="385"/>
    </row>
    <row r="315" spans="2:12">
      <c r="B315" s="409" t="s">
        <v>1384</v>
      </c>
      <c r="C315" s="410" t="s">
        <v>746</v>
      </c>
      <c r="D315" s="409" t="s">
        <v>1384</v>
      </c>
      <c r="E315" s="410" t="s">
        <v>748</v>
      </c>
      <c r="F315" s="411" t="s">
        <v>1387</v>
      </c>
      <c r="G315" s="388"/>
      <c r="H315" s="387"/>
      <c r="I315" s="388"/>
      <c r="J315" s="387"/>
      <c r="K315" s="388"/>
      <c r="L315" s="385"/>
    </row>
    <row r="316" spans="2:12">
      <c r="B316" s="409" t="s">
        <v>1384</v>
      </c>
      <c r="C316" s="410" t="s">
        <v>791</v>
      </c>
      <c r="D316" s="409" t="s">
        <v>1384</v>
      </c>
      <c r="E316" s="410" t="s">
        <v>792</v>
      </c>
      <c r="F316" s="411" t="s">
        <v>1388</v>
      </c>
      <c r="G316" s="388"/>
      <c r="H316" s="387"/>
      <c r="I316" s="388"/>
      <c r="J316" s="387"/>
      <c r="K316" s="388"/>
      <c r="L316" s="385"/>
    </row>
    <row r="317" spans="2:12">
      <c r="B317" s="409" t="s">
        <v>1384</v>
      </c>
      <c r="C317" s="410" t="s">
        <v>913</v>
      </c>
      <c r="D317" s="409" t="s">
        <v>1384</v>
      </c>
      <c r="E317" s="410" t="s">
        <v>914</v>
      </c>
      <c r="F317" s="411" t="s">
        <v>1389</v>
      </c>
      <c r="G317" s="388"/>
      <c r="H317" s="387"/>
      <c r="I317" s="388"/>
      <c r="J317" s="387"/>
      <c r="K317" s="388"/>
      <c r="L317" s="385"/>
    </row>
    <row r="318" spans="2:12">
      <c r="B318" s="401" t="s">
        <v>1384</v>
      </c>
      <c r="C318" s="402" t="s">
        <v>780</v>
      </c>
      <c r="D318" s="401" t="s">
        <v>1384</v>
      </c>
      <c r="E318" s="402" t="s">
        <v>800</v>
      </c>
      <c r="F318" s="393" t="s">
        <v>1386</v>
      </c>
      <c r="G318" s="412"/>
      <c r="H318" s="405"/>
      <c r="I318" s="412"/>
      <c r="J318" s="405"/>
      <c r="K318" s="412"/>
      <c r="L318" s="403"/>
    </row>
    <row r="319" spans="2:12">
      <c r="B319" s="414" t="s">
        <v>1390</v>
      </c>
      <c r="C319" s="415" t="s">
        <v>270</v>
      </c>
      <c r="D319" s="414" t="s">
        <v>1390</v>
      </c>
      <c r="E319" s="415" t="s">
        <v>756</v>
      </c>
      <c r="F319" s="416" t="s">
        <v>1391</v>
      </c>
      <c r="G319" s="435" t="s">
        <v>1392</v>
      </c>
      <c r="H319" s="425" t="s">
        <v>1391</v>
      </c>
      <c r="I319" s="417" t="s">
        <v>1393</v>
      </c>
      <c r="J319" s="398" t="s">
        <v>1394</v>
      </c>
      <c r="K319" s="417" t="s">
        <v>1395</v>
      </c>
      <c r="L319" s="396" t="s">
        <v>1396</v>
      </c>
    </row>
    <row r="320" spans="2:12">
      <c r="B320" s="414" t="s">
        <v>1397</v>
      </c>
      <c r="C320" s="415" t="s">
        <v>270</v>
      </c>
      <c r="D320" s="414" t="s">
        <v>1397</v>
      </c>
      <c r="E320" s="415" t="s">
        <v>756</v>
      </c>
      <c r="F320" s="416" t="s">
        <v>1398</v>
      </c>
      <c r="G320" s="435" t="s">
        <v>1399</v>
      </c>
      <c r="H320" s="425" t="s">
        <v>1398</v>
      </c>
      <c r="I320" s="412"/>
      <c r="J320" s="405"/>
      <c r="K320" s="388"/>
      <c r="L320" s="385"/>
    </row>
    <row r="321" spans="2:12">
      <c r="B321" s="414" t="s">
        <v>1400</v>
      </c>
      <c r="C321" s="415" t="s">
        <v>270</v>
      </c>
      <c r="D321" s="414" t="s">
        <v>1400</v>
      </c>
      <c r="E321" s="415" t="s">
        <v>756</v>
      </c>
      <c r="F321" s="416" t="s">
        <v>1401</v>
      </c>
      <c r="G321" s="435" t="s">
        <v>1402</v>
      </c>
      <c r="H321" s="411" t="s">
        <v>1403</v>
      </c>
      <c r="I321" s="417" t="s">
        <v>1404</v>
      </c>
      <c r="J321" s="398" t="s">
        <v>1405</v>
      </c>
      <c r="K321" s="388"/>
      <c r="L321" s="385"/>
    </row>
    <row r="322" spans="2:12">
      <c r="B322" s="406" t="s">
        <v>1406</v>
      </c>
      <c r="C322" s="407" t="s">
        <v>270</v>
      </c>
      <c r="D322" s="406" t="s">
        <v>1406</v>
      </c>
      <c r="E322" s="407" t="s">
        <v>756</v>
      </c>
      <c r="F322" s="390" t="s">
        <v>1407</v>
      </c>
      <c r="G322" s="417" t="s">
        <v>1408</v>
      </c>
      <c r="H322" s="398" t="s">
        <v>1405</v>
      </c>
      <c r="I322" s="388"/>
      <c r="J322" s="387"/>
      <c r="K322" s="388"/>
      <c r="L322" s="385"/>
    </row>
    <row r="323" spans="2:12">
      <c r="B323" s="409" t="s">
        <v>1406</v>
      </c>
      <c r="C323" s="410" t="s">
        <v>746</v>
      </c>
      <c r="D323" s="409" t="s">
        <v>1406</v>
      </c>
      <c r="E323" s="410" t="s">
        <v>748</v>
      </c>
      <c r="F323" s="411" t="s">
        <v>1409</v>
      </c>
      <c r="G323" s="388"/>
      <c r="H323" s="387"/>
      <c r="I323" s="388"/>
      <c r="J323" s="387"/>
      <c r="K323" s="388"/>
      <c r="L323" s="385"/>
    </row>
    <row r="324" spans="2:12">
      <c r="B324" s="391" t="s">
        <v>1406</v>
      </c>
      <c r="C324" s="392" t="s">
        <v>791</v>
      </c>
      <c r="D324" s="391"/>
      <c r="E324" s="392"/>
      <c r="F324" s="393" t="s">
        <v>1410</v>
      </c>
      <c r="G324" s="388"/>
      <c r="H324" s="387"/>
      <c r="I324" s="388"/>
      <c r="J324" s="387"/>
      <c r="K324" s="388"/>
      <c r="L324" s="385"/>
    </row>
    <row r="325" spans="2:12">
      <c r="B325" s="383"/>
      <c r="C325" s="384"/>
      <c r="D325" s="383" t="s">
        <v>1406</v>
      </c>
      <c r="E325" s="384" t="s">
        <v>792</v>
      </c>
      <c r="F325" s="385" t="s">
        <v>1411</v>
      </c>
      <c r="G325" s="388"/>
      <c r="H325" s="387"/>
      <c r="I325" s="388"/>
      <c r="J325" s="387"/>
      <c r="K325" s="388"/>
      <c r="L325" s="385"/>
    </row>
    <row r="326" spans="2:12">
      <c r="B326" s="383"/>
      <c r="C326" s="384"/>
      <c r="D326" s="383" t="s">
        <v>1406</v>
      </c>
      <c r="E326" s="384" t="s">
        <v>1113</v>
      </c>
      <c r="F326" s="385" t="s">
        <v>1412</v>
      </c>
      <c r="G326" s="388"/>
      <c r="H326" s="387"/>
      <c r="I326" s="388"/>
      <c r="J326" s="387"/>
      <c r="K326" s="388"/>
      <c r="L326" s="385"/>
    </row>
    <row r="327" spans="2:12">
      <c r="B327" s="399"/>
      <c r="C327" s="400"/>
      <c r="D327" s="399" t="s">
        <v>1406</v>
      </c>
      <c r="E327" s="400" t="s">
        <v>1413</v>
      </c>
      <c r="F327" s="390" t="s">
        <v>1414</v>
      </c>
      <c r="G327" s="388"/>
      <c r="H327" s="387"/>
      <c r="I327" s="388"/>
      <c r="J327" s="387"/>
      <c r="K327" s="388"/>
      <c r="L327" s="385"/>
    </row>
    <row r="328" spans="2:12">
      <c r="B328" s="383" t="s">
        <v>1406</v>
      </c>
      <c r="C328" s="384" t="s">
        <v>780</v>
      </c>
      <c r="D328" s="383"/>
      <c r="E328" s="384"/>
      <c r="F328" s="385" t="s">
        <v>1405</v>
      </c>
      <c r="G328" s="388"/>
      <c r="H328" s="387"/>
      <c r="I328" s="388"/>
      <c r="J328" s="387"/>
      <c r="K328" s="388"/>
      <c r="L328" s="385"/>
    </row>
    <row r="329" spans="2:12">
      <c r="B329" s="383"/>
      <c r="C329" s="384"/>
      <c r="D329" s="383" t="s">
        <v>1406</v>
      </c>
      <c r="E329" s="384" t="s">
        <v>782</v>
      </c>
      <c r="F329" s="385" t="s">
        <v>1415</v>
      </c>
      <c r="G329" s="388"/>
      <c r="H329" s="387"/>
      <c r="I329" s="388"/>
      <c r="J329" s="387"/>
      <c r="K329" s="388"/>
      <c r="L329" s="385"/>
    </row>
    <row r="330" spans="2:12">
      <c r="B330" s="383"/>
      <c r="C330" s="384"/>
      <c r="D330" s="383" t="s">
        <v>1406</v>
      </c>
      <c r="E330" s="384" t="s">
        <v>796</v>
      </c>
      <c r="F330" s="385" t="s">
        <v>1416</v>
      </c>
      <c r="G330" s="388"/>
      <c r="H330" s="387"/>
      <c r="I330" s="388"/>
      <c r="J330" s="387"/>
      <c r="K330" s="388"/>
      <c r="L330" s="385"/>
    </row>
    <row r="331" spans="2:12">
      <c r="B331" s="401"/>
      <c r="C331" s="402"/>
      <c r="D331" s="401" t="s">
        <v>1406</v>
      </c>
      <c r="E331" s="402" t="s">
        <v>800</v>
      </c>
      <c r="F331" s="403" t="s">
        <v>1417</v>
      </c>
      <c r="G331" s="412"/>
      <c r="H331" s="405"/>
      <c r="I331" s="412"/>
      <c r="J331" s="405"/>
      <c r="K331" s="412"/>
      <c r="L331" s="403"/>
    </row>
    <row r="332" spans="2:12">
      <c r="B332" s="406" t="s">
        <v>1418</v>
      </c>
      <c r="C332" s="407" t="s">
        <v>270</v>
      </c>
      <c r="D332" s="406" t="s">
        <v>1418</v>
      </c>
      <c r="E332" s="407" t="s">
        <v>756</v>
      </c>
      <c r="F332" s="408" t="s">
        <v>1419</v>
      </c>
      <c r="G332" s="417" t="s">
        <v>1418</v>
      </c>
      <c r="H332" s="398" t="s">
        <v>1420</v>
      </c>
      <c r="I332" s="417" t="s">
        <v>1421</v>
      </c>
      <c r="J332" s="398" t="s">
        <v>1422</v>
      </c>
      <c r="K332" s="417" t="s">
        <v>1423</v>
      </c>
      <c r="L332" s="396" t="s">
        <v>1422</v>
      </c>
    </row>
    <row r="333" spans="2:12">
      <c r="B333" s="409" t="s">
        <v>1418</v>
      </c>
      <c r="C333" s="410" t="s">
        <v>746</v>
      </c>
      <c r="D333" s="409" t="s">
        <v>1418</v>
      </c>
      <c r="E333" s="410" t="s">
        <v>748</v>
      </c>
      <c r="F333" s="411" t="s">
        <v>1424</v>
      </c>
      <c r="G333" s="388"/>
      <c r="H333" s="387"/>
      <c r="I333" s="388"/>
      <c r="J333" s="387"/>
      <c r="K333" s="388"/>
      <c r="L333" s="385"/>
    </row>
    <row r="334" spans="2:12">
      <c r="B334" s="401" t="s">
        <v>1418</v>
      </c>
      <c r="C334" s="402" t="s">
        <v>791</v>
      </c>
      <c r="D334" s="401" t="s">
        <v>1418</v>
      </c>
      <c r="E334" s="402" t="s">
        <v>792</v>
      </c>
      <c r="F334" s="413" t="s">
        <v>1425</v>
      </c>
      <c r="G334" s="412"/>
      <c r="H334" s="405"/>
      <c r="I334" s="388"/>
      <c r="J334" s="387"/>
      <c r="K334" s="388"/>
      <c r="L334" s="385"/>
    </row>
    <row r="335" spans="2:12">
      <c r="B335" s="406" t="s">
        <v>1426</v>
      </c>
      <c r="C335" s="407" t="s">
        <v>270</v>
      </c>
      <c r="D335" s="406" t="s">
        <v>1426</v>
      </c>
      <c r="E335" s="407" t="s">
        <v>756</v>
      </c>
      <c r="F335" s="385" t="s">
        <v>1427</v>
      </c>
      <c r="G335" s="404" t="s">
        <v>1426</v>
      </c>
      <c r="H335" s="425" t="s">
        <v>1427</v>
      </c>
      <c r="I335" s="388"/>
      <c r="J335" s="387"/>
      <c r="K335" s="388"/>
      <c r="L335" s="385"/>
    </row>
    <row r="336" spans="2:12">
      <c r="B336" s="414" t="s">
        <v>1428</v>
      </c>
      <c r="C336" s="415" t="s">
        <v>270</v>
      </c>
      <c r="D336" s="414" t="s">
        <v>1428</v>
      </c>
      <c r="E336" s="415" t="s">
        <v>756</v>
      </c>
      <c r="F336" s="416" t="s">
        <v>1429</v>
      </c>
      <c r="G336" s="386" t="s">
        <v>1428</v>
      </c>
      <c r="H336" s="425" t="s">
        <v>1429</v>
      </c>
      <c r="I336" s="388"/>
      <c r="J336" s="387"/>
      <c r="K336" s="388"/>
      <c r="L336" s="385"/>
    </row>
    <row r="337" spans="2:12">
      <c r="B337" s="414" t="s">
        <v>1430</v>
      </c>
      <c r="C337" s="415" t="s">
        <v>270</v>
      </c>
      <c r="D337" s="414" t="s">
        <v>1430</v>
      </c>
      <c r="E337" s="415" t="s">
        <v>756</v>
      </c>
      <c r="F337" s="416" t="s">
        <v>1431</v>
      </c>
      <c r="G337" s="418" t="s">
        <v>1430</v>
      </c>
      <c r="H337" s="425" t="s">
        <v>1431</v>
      </c>
      <c r="I337" s="388"/>
      <c r="J337" s="387"/>
      <c r="K337" s="388"/>
      <c r="L337" s="385"/>
    </row>
    <row r="338" spans="2:12">
      <c r="B338" s="409" t="s">
        <v>1432</v>
      </c>
      <c r="C338" s="410" t="s">
        <v>741</v>
      </c>
      <c r="D338" s="409" t="s">
        <v>1432</v>
      </c>
      <c r="E338" s="410" t="s">
        <v>739</v>
      </c>
      <c r="F338" s="408" t="s">
        <v>1433</v>
      </c>
      <c r="G338" s="417" t="s">
        <v>1432</v>
      </c>
      <c r="H338" s="445" t="s">
        <v>1434</v>
      </c>
      <c r="I338" s="388"/>
      <c r="J338" s="387"/>
      <c r="K338" s="388"/>
      <c r="L338" s="385"/>
    </row>
    <row r="339" spans="2:12">
      <c r="B339" s="383" t="s">
        <v>1432</v>
      </c>
      <c r="C339" s="384" t="s">
        <v>872</v>
      </c>
      <c r="D339" s="383"/>
      <c r="E339" s="384"/>
      <c r="F339" s="393" t="s">
        <v>1434</v>
      </c>
      <c r="G339" s="388"/>
      <c r="H339" s="446"/>
      <c r="I339" s="388"/>
      <c r="J339" s="387"/>
      <c r="K339" s="388"/>
      <c r="L339" s="385"/>
    </row>
    <row r="340" spans="2:12">
      <c r="B340" s="383"/>
      <c r="C340" s="384"/>
      <c r="D340" s="383" t="s">
        <v>1432</v>
      </c>
      <c r="E340" s="422" t="s">
        <v>1014</v>
      </c>
      <c r="F340" s="385" t="s">
        <v>1435</v>
      </c>
      <c r="G340" s="388"/>
      <c r="H340" s="387"/>
      <c r="I340" s="388"/>
      <c r="J340" s="387"/>
      <c r="K340" s="388"/>
      <c r="L340" s="385"/>
    </row>
    <row r="341" spans="2:12">
      <c r="B341" s="401"/>
      <c r="C341" s="402"/>
      <c r="D341" s="401" t="s">
        <v>1432</v>
      </c>
      <c r="E341" s="402" t="s">
        <v>800</v>
      </c>
      <c r="F341" s="403" t="s">
        <v>1436</v>
      </c>
      <c r="G341" s="412"/>
      <c r="H341" s="405"/>
      <c r="I341" s="412"/>
      <c r="J341" s="405"/>
      <c r="K341" s="412"/>
      <c r="L341" s="403"/>
    </row>
    <row r="342" spans="2:12">
      <c r="B342" s="406" t="s">
        <v>1437</v>
      </c>
      <c r="C342" s="407" t="s">
        <v>270</v>
      </c>
      <c r="D342" s="406" t="s">
        <v>1437</v>
      </c>
      <c r="E342" s="447" t="s">
        <v>756</v>
      </c>
      <c r="F342" s="416" t="s">
        <v>1438</v>
      </c>
      <c r="G342" s="435" t="s">
        <v>1437</v>
      </c>
      <c r="H342" s="428" t="s">
        <v>1438</v>
      </c>
      <c r="I342" s="417" t="s">
        <v>1439</v>
      </c>
      <c r="J342" s="398" t="s">
        <v>1440</v>
      </c>
      <c r="K342" s="417" t="s">
        <v>1441</v>
      </c>
      <c r="L342" s="396" t="s">
        <v>1440</v>
      </c>
    </row>
    <row r="343" spans="2:12">
      <c r="B343" s="414" t="s">
        <v>1442</v>
      </c>
      <c r="C343" s="415" t="s">
        <v>270</v>
      </c>
      <c r="D343" s="414" t="s">
        <v>1442</v>
      </c>
      <c r="E343" s="434" t="s">
        <v>756</v>
      </c>
      <c r="F343" s="416" t="s">
        <v>1443</v>
      </c>
      <c r="G343" s="435" t="s">
        <v>1442</v>
      </c>
      <c r="H343" s="425" t="s">
        <v>1443</v>
      </c>
      <c r="I343" s="388"/>
      <c r="J343" s="387"/>
      <c r="K343" s="388"/>
      <c r="L343" s="385"/>
    </row>
    <row r="344" spans="2:12">
      <c r="B344" s="420" t="s">
        <v>1444</v>
      </c>
      <c r="C344" s="421" t="s">
        <v>741</v>
      </c>
      <c r="D344" s="420" t="s">
        <v>1444</v>
      </c>
      <c r="E344" s="448" t="s">
        <v>739</v>
      </c>
      <c r="F344" s="416" t="s">
        <v>1445</v>
      </c>
      <c r="G344" s="435" t="s">
        <v>1444</v>
      </c>
      <c r="H344" s="449" t="s">
        <v>1445</v>
      </c>
      <c r="I344" s="388"/>
      <c r="J344" s="387"/>
      <c r="K344" s="388"/>
      <c r="L344" s="385"/>
    </row>
    <row r="345" spans="2:12">
      <c r="B345" s="394" t="s">
        <v>1446</v>
      </c>
      <c r="C345" s="395" t="s">
        <v>741</v>
      </c>
      <c r="D345" s="394"/>
      <c r="E345" s="395"/>
      <c r="F345" s="396" t="s">
        <v>1447</v>
      </c>
      <c r="G345" s="417" t="s">
        <v>1446</v>
      </c>
      <c r="H345" s="428" t="s">
        <v>1447</v>
      </c>
      <c r="I345" s="388"/>
      <c r="J345" s="387"/>
      <c r="K345" s="388"/>
      <c r="L345" s="385"/>
    </row>
    <row r="346" spans="2:12">
      <c r="B346" s="383"/>
      <c r="C346" s="384"/>
      <c r="D346" s="383" t="s">
        <v>1446</v>
      </c>
      <c r="E346" s="384" t="s">
        <v>739</v>
      </c>
      <c r="F346" s="385" t="s">
        <v>1448</v>
      </c>
      <c r="G346" s="388"/>
      <c r="H346" s="424"/>
      <c r="I346" s="388"/>
      <c r="J346" s="387"/>
      <c r="K346" s="388"/>
      <c r="L346" s="385"/>
    </row>
    <row r="347" spans="2:12">
      <c r="B347" s="383"/>
      <c r="C347" s="384"/>
      <c r="D347" s="383" t="s">
        <v>1446</v>
      </c>
      <c r="E347" s="384" t="s">
        <v>806</v>
      </c>
      <c r="F347" s="385" t="s">
        <v>1449</v>
      </c>
      <c r="G347" s="388"/>
      <c r="H347" s="387"/>
      <c r="I347" s="388"/>
      <c r="J347" s="387"/>
      <c r="K347" s="388"/>
      <c r="L347" s="385"/>
    </row>
    <row r="348" spans="2:12">
      <c r="B348" s="383"/>
      <c r="C348" s="384"/>
      <c r="D348" s="383" t="s">
        <v>1446</v>
      </c>
      <c r="E348" s="384" t="s">
        <v>828</v>
      </c>
      <c r="F348" s="385" t="s">
        <v>1450</v>
      </c>
      <c r="G348" s="388"/>
      <c r="H348" s="387"/>
      <c r="I348" s="388"/>
      <c r="J348" s="387"/>
      <c r="K348" s="388"/>
      <c r="L348" s="385"/>
    </row>
    <row r="349" spans="2:12">
      <c r="B349" s="383"/>
      <c r="C349" s="384"/>
      <c r="D349" s="383" t="s">
        <v>1446</v>
      </c>
      <c r="E349" s="384" t="s">
        <v>1451</v>
      </c>
      <c r="F349" s="385" t="s">
        <v>1452</v>
      </c>
      <c r="G349" s="388"/>
      <c r="H349" s="387"/>
      <c r="I349" s="388"/>
      <c r="J349" s="387"/>
      <c r="K349" s="388"/>
      <c r="L349" s="385"/>
    </row>
    <row r="350" spans="2:12">
      <c r="B350" s="383"/>
      <c r="C350" s="384"/>
      <c r="D350" s="383" t="s">
        <v>1446</v>
      </c>
      <c r="E350" s="384" t="s">
        <v>832</v>
      </c>
      <c r="F350" s="385" t="s">
        <v>1453</v>
      </c>
      <c r="G350" s="388"/>
      <c r="H350" s="387"/>
      <c r="I350" s="388"/>
      <c r="J350" s="387"/>
      <c r="K350" s="388"/>
      <c r="L350" s="385"/>
    </row>
    <row r="351" spans="2:12">
      <c r="B351" s="406" t="s">
        <v>1454</v>
      </c>
      <c r="C351" s="407" t="s">
        <v>270</v>
      </c>
      <c r="D351" s="406" t="s">
        <v>1454</v>
      </c>
      <c r="E351" s="407" t="s">
        <v>756</v>
      </c>
      <c r="F351" s="408" t="s">
        <v>1455</v>
      </c>
      <c r="G351" s="417" t="s">
        <v>1454</v>
      </c>
      <c r="H351" s="396" t="s">
        <v>1456</v>
      </c>
      <c r="I351" s="388"/>
      <c r="J351" s="387"/>
      <c r="K351" s="388"/>
      <c r="L351" s="385"/>
    </row>
    <row r="352" spans="2:12">
      <c r="B352" s="391" t="s">
        <v>1454</v>
      </c>
      <c r="C352" s="392" t="s">
        <v>834</v>
      </c>
      <c r="D352" s="391"/>
      <c r="E352" s="392"/>
      <c r="F352" s="393" t="s">
        <v>1457</v>
      </c>
      <c r="G352" s="388"/>
      <c r="H352" s="387"/>
      <c r="I352" s="388"/>
      <c r="J352" s="387"/>
      <c r="K352" s="388"/>
      <c r="L352" s="385"/>
    </row>
    <row r="353" spans="2:12">
      <c r="B353" s="383"/>
      <c r="C353" s="384"/>
      <c r="D353" s="383" t="s">
        <v>1454</v>
      </c>
      <c r="E353" s="384" t="s">
        <v>901</v>
      </c>
      <c r="F353" s="385" t="s">
        <v>1458</v>
      </c>
      <c r="G353" s="388"/>
      <c r="H353" s="387"/>
      <c r="I353" s="388"/>
      <c r="J353" s="387"/>
      <c r="K353" s="388"/>
      <c r="L353" s="385"/>
    </row>
    <row r="354" spans="2:12">
      <c r="B354" s="401"/>
      <c r="C354" s="402"/>
      <c r="D354" s="401" t="s">
        <v>1454</v>
      </c>
      <c r="E354" s="402" t="s">
        <v>903</v>
      </c>
      <c r="F354" s="403" t="s">
        <v>1459</v>
      </c>
      <c r="G354" s="412"/>
      <c r="H354" s="432"/>
      <c r="I354" s="388"/>
      <c r="J354" s="387"/>
      <c r="K354" s="388"/>
      <c r="L354" s="385"/>
    </row>
    <row r="355" spans="2:12">
      <c r="B355" s="406" t="s">
        <v>1460</v>
      </c>
      <c r="C355" s="407" t="s">
        <v>270</v>
      </c>
      <c r="D355" s="406" t="s">
        <v>1460</v>
      </c>
      <c r="E355" s="407" t="s">
        <v>756</v>
      </c>
      <c r="F355" s="408" t="s">
        <v>1461</v>
      </c>
      <c r="G355" s="417" t="s">
        <v>1460</v>
      </c>
      <c r="H355" s="398" t="s">
        <v>1462</v>
      </c>
      <c r="I355" s="388"/>
      <c r="J355" s="387"/>
      <c r="K355" s="388"/>
      <c r="L355" s="385"/>
    </row>
    <row r="356" spans="2:12">
      <c r="B356" s="409" t="s">
        <v>1460</v>
      </c>
      <c r="C356" s="410" t="s">
        <v>834</v>
      </c>
      <c r="D356" s="409" t="s">
        <v>1460</v>
      </c>
      <c r="E356" s="410" t="s">
        <v>901</v>
      </c>
      <c r="F356" s="411" t="s">
        <v>1463</v>
      </c>
      <c r="G356" s="388"/>
      <c r="H356" s="387"/>
      <c r="I356" s="388"/>
      <c r="J356" s="387"/>
      <c r="K356" s="388"/>
      <c r="L356" s="385"/>
    </row>
    <row r="357" spans="2:12">
      <c r="B357" s="420" t="s">
        <v>1460</v>
      </c>
      <c r="C357" s="421" t="s">
        <v>848</v>
      </c>
      <c r="D357" s="420" t="s">
        <v>1460</v>
      </c>
      <c r="E357" s="421" t="s">
        <v>971</v>
      </c>
      <c r="F357" s="413" t="s">
        <v>1464</v>
      </c>
      <c r="G357" s="412"/>
      <c r="H357" s="405"/>
      <c r="I357" s="388"/>
      <c r="J357" s="387"/>
      <c r="K357" s="388"/>
      <c r="L357" s="385"/>
    </row>
    <row r="358" spans="2:12">
      <c r="B358" s="399" t="s">
        <v>1465</v>
      </c>
      <c r="C358" s="400" t="s">
        <v>741</v>
      </c>
      <c r="D358" s="399" t="s">
        <v>1465</v>
      </c>
      <c r="E358" s="400" t="s">
        <v>739</v>
      </c>
      <c r="F358" s="403" t="s">
        <v>1466</v>
      </c>
      <c r="G358" s="435" t="s">
        <v>1465</v>
      </c>
      <c r="H358" s="425" t="s">
        <v>1466</v>
      </c>
      <c r="I358" s="388"/>
      <c r="J358" s="387"/>
      <c r="K358" s="388"/>
      <c r="L358" s="385"/>
    </row>
    <row r="359" spans="2:12">
      <c r="B359" s="406" t="s">
        <v>1467</v>
      </c>
      <c r="C359" s="407" t="s">
        <v>741</v>
      </c>
      <c r="D359" s="406" t="s">
        <v>1467</v>
      </c>
      <c r="E359" s="407" t="s">
        <v>756</v>
      </c>
      <c r="F359" s="408" t="s">
        <v>1468</v>
      </c>
      <c r="G359" s="417" t="s">
        <v>1467</v>
      </c>
      <c r="H359" s="428" t="s">
        <v>1469</v>
      </c>
      <c r="I359" s="388"/>
      <c r="J359" s="387"/>
      <c r="K359" s="388"/>
      <c r="L359" s="385"/>
    </row>
    <row r="360" spans="2:12">
      <c r="B360" s="409" t="s">
        <v>1467</v>
      </c>
      <c r="C360" s="410" t="s">
        <v>834</v>
      </c>
      <c r="D360" s="409" t="s">
        <v>1467</v>
      </c>
      <c r="E360" s="410" t="s">
        <v>901</v>
      </c>
      <c r="F360" s="411" t="s">
        <v>1470</v>
      </c>
      <c r="G360" s="388"/>
      <c r="H360" s="387"/>
      <c r="I360" s="388"/>
      <c r="J360" s="387"/>
      <c r="K360" s="388"/>
      <c r="L360" s="385"/>
    </row>
    <row r="361" spans="2:12">
      <c r="B361" s="409" t="s">
        <v>1467</v>
      </c>
      <c r="C361" s="410" t="s">
        <v>848</v>
      </c>
      <c r="D361" s="409" t="s">
        <v>1467</v>
      </c>
      <c r="E361" s="410" t="s">
        <v>971</v>
      </c>
      <c r="F361" s="411" t="s">
        <v>1471</v>
      </c>
      <c r="G361" s="388"/>
      <c r="H361" s="387"/>
      <c r="I361" s="388"/>
      <c r="J361" s="387"/>
      <c r="K361" s="388"/>
      <c r="L361" s="385"/>
    </row>
    <row r="362" spans="2:12">
      <c r="B362" s="420" t="s">
        <v>1467</v>
      </c>
      <c r="C362" s="421" t="s">
        <v>872</v>
      </c>
      <c r="D362" s="420" t="s">
        <v>1467</v>
      </c>
      <c r="E362" s="421" t="s">
        <v>800</v>
      </c>
      <c r="F362" s="413" t="s">
        <v>1472</v>
      </c>
      <c r="G362" s="412"/>
      <c r="H362" s="405"/>
      <c r="I362" s="412"/>
      <c r="J362" s="387"/>
      <c r="K362" s="412"/>
      <c r="L362" s="385"/>
    </row>
    <row r="363" spans="2:12">
      <c r="B363" s="406" t="s">
        <v>1473</v>
      </c>
      <c r="C363" s="407" t="s">
        <v>270</v>
      </c>
      <c r="D363" s="406" t="s">
        <v>1473</v>
      </c>
      <c r="E363" s="407" t="s">
        <v>756</v>
      </c>
      <c r="F363" s="408" t="s">
        <v>1474</v>
      </c>
      <c r="G363" s="417" t="s">
        <v>1475</v>
      </c>
      <c r="H363" s="398" t="s">
        <v>1476</v>
      </c>
      <c r="I363" s="417" t="s">
        <v>1477</v>
      </c>
      <c r="J363" s="398" t="s">
        <v>1478</v>
      </c>
      <c r="K363" s="417" t="s">
        <v>1479</v>
      </c>
      <c r="L363" s="396" t="s">
        <v>1478</v>
      </c>
    </row>
    <row r="364" spans="2:12">
      <c r="B364" s="401" t="s">
        <v>1473</v>
      </c>
      <c r="C364" s="402" t="s">
        <v>780</v>
      </c>
      <c r="D364" s="401" t="s">
        <v>1475</v>
      </c>
      <c r="E364" s="402" t="s">
        <v>1025</v>
      </c>
      <c r="F364" s="413" t="s">
        <v>1480</v>
      </c>
      <c r="G364" s="412"/>
      <c r="H364" s="403"/>
      <c r="I364" s="388"/>
      <c r="J364" s="387"/>
      <c r="K364" s="388"/>
      <c r="L364" s="385"/>
    </row>
    <row r="365" spans="2:12">
      <c r="B365" s="383" t="s">
        <v>1481</v>
      </c>
      <c r="C365" s="384" t="s">
        <v>270</v>
      </c>
      <c r="D365" s="383"/>
      <c r="E365" s="384"/>
      <c r="F365" s="385" t="s">
        <v>1482</v>
      </c>
      <c r="G365" s="386" t="s">
        <v>1483</v>
      </c>
      <c r="H365" s="387" t="s">
        <v>1484</v>
      </c>
      <c r="I365" s="388"/>
      <c r="J365" s="387"/>
      <c r="K365" s="388"/>
      <c r="L365" s="385"/>
    </row>
    <row r="366" spans="2:12">
      <c r="B366" s="383"/>
      <c r="C366" s="384"/>
      <c r="D366" s="383" t="s">
        <v>1481</v>
      </c>
      <c r="E366" s="384" t="s">
        <v>756</v>
      </c>
      <c r="F366" s="385" t="s">
        <v>1485</v>
      </c>
      <c r="G366" s="386"/>
      <c r="H366" s="387"/>
      <c r="I366" s="388"/>
      <c r="J366" s="387"/>
      <c r="K366" s="388"/>
      <c r="L366" s="385"/>
    </row>
    <row r="367" spans="2:12">
      <c r="B367" s="383"/>
      <c r="C367" s="384"/>
      <c r="D367" s="383" t="s">
        <v>1481</v>
      </c>
      <c r="E367" s="384" t="s">
        <v>744</v>
      </c>
      <c r="F367" s="385" t="s">
        <v>1486</v>
      </c>
      <c r="G367" s="386"/>
      <c r="H367" s="387"/>
      <c r="I367" s="388"/>
      <c r="J367" s="387"/>
      <c r="K367" s="388"/>
      <c r="L367" s="385"/>
    </row>
    <row r="368" spans="2:12">
      <c r="B368" s="401"/>
      <c r="C368" s="402"/>
      <c r="D368" s="401" t="s">
        <v>1481</v>
      </c>
      <c r="E368" s="402" t="s">
        <v>809</v>
      </c>
      <c r="F368" s="403" t="s">
        <v>1487</v>
      </c>
      <c r="G368" s="404"/>
      <c r="H368" s="405"/>
      <c r="I368" s="388"/>
      <c r="J368" s="387"/>
      <c r="K368" s="388"/>
      <c r="L368" s="385"/>
    </row>
    <row r="369" spans="2:12">
      <c r="B369" s="394" t="s">
        <v>1488</v>
      </c>
      <c r="C369" s="395" t="s">
        <v>270</v>
      </c>
      <c r="D369" s="394" t="s">
        <v>1488</v>
      </c>
      <c r="E369" s="419" t="s">
        <v>756</v>
      </c>
      <c r="F369" s="396" t="s">
        <v>1489</v>
      </c>
      <c r="G369" s="417" t="s">
        <v>1488</v>
      </c>
      <c r="H369" s="398" t="s">
        <v>1489</v>
      </c>
      <c r="I369" s="388"/>
      <c r="J369" s="387"/>
      <c r="K369" s="388"/>
      <c r="L369" s="385"/>
    </row>
    <row r="370" spans="2:12">
      <c r="B370" s="414" t="s">
        <v>1490</v>
      </c>
      <c r="C370" s="415" t="s">
        <v>741</v>
      </c>
      <c r="D370" s="414" t="s">
        <v>1490</v>
      </c>
      <c r="E370" s="434" t="s">
        <v>739</v>
      </c>
      <c r="F370" s="416" t="s">
        <v>1491</v>
      </c>
      <c r="G370" s="435" t="s">
        <v>1490</v>
      </c>
      <c r="H370" s="425" t="s">
        <v>1491</v>
      </c>
      <c r="I370" s="388"/>
      <c r="J370" s="387"/>
      <c r="K370" s="388"/>
      <c r="L370" s="385"/>
    </row>
    <row r="371" spans="2:12">
      <c r="B371" s="414" t="s">
        <v>1492</v>
      </c>
      <c r="C371" s="415" t="s">
        <v>270</v>
      </c>
      <c r="D371" s="414" t="s">
        <v>1492</v>
      </c>
      <c r="E371" s="434" t="s">
        <v>756</v>
      </c>
      <c r="F371" s="416" t="s">
        <v>1493</v>
      </c>
      <c r="G371" s="435" t="s">
        <v>1492</v>
      </c>
      <c r="H371" s="387" t="s">
        <v>1493</v>
      </c>
      <c r="I371" s="388"/>
      <c r="J371" s="387"/>
      <c r="K371" s="388"/>
      <c r="L371" s="385"/>
    </row>
    <row r="372" spans="2:12">
      <c r="B372" s="383" t="s">
        <v>1494</v>
      </c>
      <c r="C372" s="384" t="s">
        <v>741</v>
      </c>
      <c r="D372" s="383" t="s">
        <v>1494</v>
      </c>
      <c r="E372" s="384" t="s">
        <v>739</v>
      </c>
      <c r="F372" s="403" t="s">
        <v>1495</v>
      </c>
      <c r="G372" s="404" t="s">
        <v>1494</v>
      </c>
      <c r="H372" s="425" t="s">
        <v>1495</v>
      </c>
      <c r="I372" s="412"/>
      <c r="J372" s="405"/>
      <c r="K372" s="412"/>
      <c r="L372" s="403"/>
    </row>
    <row r="373" spans="2:12">
      <c r="B373" s="406" t="s">
        <v>1496</v>
      </c>
      <c r="C373" s="407" t="s">
        <v>741</v>
      </c>
      <c r="D373" s="406" t="s">
        <v>1496</v>
      </c>
      <c r="E373" s="447" t="s">
        <v>739</v>
      </c>
      <c r="F373" s="411" t="s">
        <v>1497</v>
      </c>
      <c r="G373" s="388" t="s">
        <v>1498</v>
      </c>
      <c r="H373" s="387" t="s">
        <v>1499</v>
      </c>
      <c r="I373" s="388" t="s">
        <v>1500</v>
      </c>
      <c r="J373" s="387" t="s">
        <v>1499</v>
      </c>
      <c r="K373" s="388" t="s">
        <v>132</v>
      </c>
      <c r="L373" s="385" t="s">
        <v>1501</v>
      </c>
    </row>
    <row r="374" spans="2:12">
      <c r="B374" s="391" t="s">
        <v>1498</v>
      </c>
      <c r="C374" s="392" t="s">
        <v>834</v>
      </c>
      <c r="D374" s="391"/>
      <c r="E374" s="392"/>
      <c r="F374" s="393" t="s">
        <v>1502</v>
      </c>
      <c r="G374" s="388"/>
      <c r="H374" s="387"/>
      <c r="I374" s="388"/>
      <c r="J374" s="387"/>
      <c r="K374" s="388"/>
      <c r="L374" s="385"/>
    </row>
    <row r="375" spans="2:12">
      <c r="B375" s="383"/>
      <c r="C375" s="422"/>
      <c r="D375" s="383" t="s">
        <v>1496</v>
      </c>
      <c r="E375" s="422" t="s">
        <v>901</v>
      </c>
      <c r="F375" s="385" t="s">
        <v>1503</v>
      </c>
      <c r="G375" s="388"/>
      <c r="H375" s="387"/>
      <c r="I375" s="388"/>
      <c r="J375" s="387"/>
      <c r="K375" s="388"/>
      <c r="L375" s="385"/>
    </row>
    <row r="376" spans="2:12">
      <c r="B376" s="399"/>
      <c r="C376" s="436"/>
      <c r="D376" s="399" t="s">
        <v>1496</v>
      </c>
      <c r="E376" s="436" t="s">
        <v>903</v>
      </c>
      <c r="F376" s="390" t="s">
        <v>1504</v>
      </c>
      <c r="G376" s="388"/>
      <c r="H376" s="387"/>
      <c r="I376" s="388"/>
      <c r="J376" s="387"/>
      <c r="K376" s="388"/>
      <c r="L376" s="385"/>
    </row>
    <row r="377" spans="2:12">
      <c r="B377" s="391" t="s">
        <v>1498</v>
      </c>
      <c r="C377" s="392" t="s">
        <v>848</v>
      </c>
      <c r="D377" s="391" t="s">
        <v>1498</v>
      </c>
      <c r="E377" s="392" t="s">
        <v>971</v>
      </c>
      <c r="F377" s="393" t="s">
        <v>1505</v>
      </c>
      <c r="G377" s="388"/>
      <c r="H377" s="387"/>
      <c r="I377" s="388"/>
      <c r="J377" s="387"/>
      <c r="K377" s="388"/>
      <c r="L377" s="385"/>
    </row>
    <row r="378" spans="2:12">
      <c r="B378" s="420" t="s">
        <v>1496</v>
      </c>
      <c r="C378" s="421" t="s">
        <v>817</v>
      </c>
      <c r="D378" s="420" t="s">
        <v>1496</v>
      </c>
      <c r="E378" s="421" t="s">
        <v>818</v>
      </c>
      <c r="F378" s="413" t="s">
        <v>1506</v>
      </c>
      <c r="G378" s="412"/>
      <c r="H378" s="405"/>
      <c r="I378" s="412"/>
      <c r="J378" s="405"/>
      <c r="K378" s="388"/>
      <c r="L378" s="385"/>
    </row>
    <row r="379" spans="2:12">
      <c r="B379" s="399" t="s">
        <v>1507</v>
      </c>
      <c r="C379" s="400" t="s">
        <v>741</v>
      </c>
      <c r="D379" s="399" t="s">
        <v>1507</v>
      </c>
      <c r="E379" s="436" t="s">
        <v>739</v>
      </c>
      <c r="F379" s="390" t="s">
        <v>1508</v>
      </c>
      <c r="G379" s="388" t="s">
        <v>1507</v>
      </c>
      <c r="H379" s="387" t="s">
        <v>1509</v>
      </c>
      <c r="I379" s="388" t="s">
        <v>1510</v>
      </c>
      <c r="J379" s="387" t="s">
        <v>1509</v>
      </c>
      <c r="K379" s="388"/>
      <c r="L379" s="385"/>
    </row>
    <row r="380" spans="2:12">
      <c r="B380" s="409" t="s">
        <v>1507</v>
      </c>
      <c r="C380" s="410" t="s">
        <v>834</v>
      </c>
      <c r="D380" s="409" t="s">
        <v>1507</v>
      </c>
      <c r="E380" s="410" t="s">
        <v>901</v>
      </c>
      <c r="F380" s="411" t="s">
        <v>1511</v>
      </c>
      <c r="G380" s="388"/>
      <c r="H380" s="387"/>
      <c r="I380" s="388"/>
      <c r="J380" s="387"/>
      <c r="K380" s="388"/>
      <c r="L380" s="385"/>
    </row>
    <row r="381" spans="2:12">
      <c r="B381" s="420" t="s">
        <v>1507</v>
      </c>
      <c r="C381" s="421" t="s">
        <v>872</v>
      </c>
      <c r="D381" s="420" t="s">
        <v>1507</v>
      </c>
      <c r="E381" s="421" t="s">
        <v>1025</v>
      </c>
      <c r="F381" s="413" t="s">
        <v>1512</v>
      </c>
      <c r="G381" s="412"/>
      <c r="H381" s="405"/>
      <c r="I381" s="412"/>
      <c r="J381" s="405"/>
      <c r="K381" s="412"/>
      <c r="L381" s="403"/>
    </row>
    <row r="382" spans="2:12">
      <c r="B382" s="394" t="s">
        <v>1513</v>
      </c>
      <c r="C382" s="395" t="s">
        <v>270</v>
      </c>
      <c r="D382" s="394"/>
      <c r="E382" s="419"/>
      <c r="F382" s="396" t="s">
        <v>1514</v>
      </c>
      <c r="G382" s="417" t="s">
        <v>1513</v>
      </c>
      <c r="H382" s="398" t="s">
        <v>1515</v>
      </c>
      <c r="I382" s="417" t="s">
        <v>1516</v>
      </c>
      <c r="J382" s="398" t="s">
        <v>1515</v>
      </c>
      <c r="K382" s="417" t="s">
        <v>1517</v>
      </c>
      <c r="L382" s="396" t="s">
        <v>1518</v>
      </c>
    </row>
    <row r="383" spans="2:12">
      <c r="B383" s="383"/>
      <c r="C383" s="384"/>
      <c r="D383" s="383" t="s">
        <v>1513</v>
      </c>
      <c r="E383" s="422" t="s">
        <v>756</v>
      </c>
      <c r="F383" s="385" t="s">
        <v>1519</v>
      </c>
      <c r="G383" s="388"/>
      <c r="H383" s="387"/>
      <c r="I383" s="388"/>
      <c r="J383" s="387"/>
      <c r="K383" s="388"/>
      <c r="L383" s="385"/>
    </row>
    <row r="384" spans="2:12">
      <c r="B384" s="450"/>
      <c r="C384" s="378"/>
      <c r="D384" s="399" t="s">
        <v>1513</v>
      </c>
      <c r="E384" s="436" t="s">
        <v>806</v>
      </c>
      <c r="F384" s="390" t="s">
        <v>1520</v>
      </c>
      <c r="G384" s="388"/>
      <c r="H384" s="387"/>
      <c r="I384" s="388"/>
      <c r="J384" s="387"/>
      <c r="K384" s="388"/>
      <c r="L384" s="385"/>
    </row>
    <row r="385" spans="2:12">
      <c r="B385" s="409" t="s">
        <v>1521</v>
      </c>
      <c r="C385" s="410" t="s">
        <v>746</v>
      </c>
      <c r="D385" s="409" t="s">
        <v>1521</v>
      </c>
      <c r="E385" s="410" t="s">
        <v>748</v>
      </c>
      <c r="F385" s="411" t="s">
        <v>1522</v>
      </c>
      <c r="G385" s="388"/>
      <c r="H385" s="387"/>
      <c r="I385" s="388"/>
      <c r="J385" s="387"/>
      <c r="K385" s="388"/>
      <c r="L385" s="385"/>
    </row>
    <row r="386" spans="2:12">
      <c r="B386" s="409" t="s">
        <v>1521</v>
      </c>
      <c r="C386" s="410" t="s">
        <v>791</v>
      </c>
      <c r="D386" s="409" t="s">
        <v>1521</v>
      </c>
      <c r="E386" s="444" t="s">
        <v>792</v>
      </c>
      <c r="F386" s="411" t="s">
        <v>1523</v>
      </c>
      <c r="G386" s="431"/>
      <c r="H386" s="387"/>
      <c r="I386" s="431"/>
      <c r="J386" s="387"/>
      <c r="K386" s="431"/>
      <c r="L386" s="385"/>
    </row>
    <row r="387" spans="2:12">
      <c r="B387" s="399" t="s">
        <v>1513</v>
      </c>
      <c r="C387" s="400" t="s">
        <v>1524</v>
      </c>
      <c r="D387" s="399" t="s">
        <v>1513</v>
      </c>
      <c r="E387" s="400" t="s">
        <v>1525</v>
      </c>
      <c r="F387" s="451" t="s">
        <v>1526</v>
      </c>
      <c r="G387" s="388"/>
      <c r="H387" s="387"/>
      <c r="I387" s="388"/>
      <c r="J387" s="387"/>
      <c r="K387" s="388"/>
      <c r="L387" s="385"/>
    </row>
    <row r="388" spans="2:12">
      <c r="B388" s="409" t="s">
        <v>1521</v>
      </c>
      <c r="C388" s="410" t="s">
        <v>294</v>
      </c>
      <c r="D388" s="409" t="s">
        <v>1521</v>
      </c>
      <c r="E388" s="444" t="s">
        <v>955</v>
      </c>
      <c r="F388" s="451" t="s">
        <v>1527</v>
      </c>
      <c r="G388" s="388"/>
      <c r="H388" s="387"/>
      <c r="I388" s="388"/>
      <c r="J388" s="387"/>
      <c r="K388" s="388"/>
      <c r="L388" s="385"/>
    </row>
    <row r="389" spans="2:12">
      <c r="B389" s="401" t="s">
        <v>1513</v>
      </c>
      <c r="C389" s="402" t="s">
        <v>872</v>
      </c>
      <c r="D389" s="401" t="s">
        <v>1521</v>
      </c>
      <c r="E389" s="423" t="s">
        <v>1025</v>
      </c>
      <c r="F389" s="413" t="s">
        <v>1528</v>
      </c>
      <c r="G389" s="412"/>
      <c r="H389" s="405"/>
      <c r="I389" s="412"/>
      <c r="J389" s="405"/>
      <c r="K389" s="388"/>
      <c r="L389" s="385"/>
    </row>
    <row r="390" spans="2:12">
      <c r="B390" s="383" t="s">
        <v>1529</v>
      </c>
      <c r="C390" s="384" t="s">
        <v>741</v>
      </c>
      <c r="D390" s="383" t="s">
        <v>1529</v>
      </c>
      <c r="E390" s="384" t="s">
        <v>739</v>
      </c>
      <c r="F390" s="408" t="s">
        <v>1530</v>
      </c>
      <c r="G390" s="417" t="s">
        <v>1529</v>
      </c>
      <c r="H390" s="387" t="s">
        <v>1531</v>
      </c>
      <c r="I390" s="417" t="s">
        <v>1532</v>
      </c>
      <c r="J390" s="398" t="s">
        <v>1533</v>
      </c>
      <c r="K390" s="388"/>
      <c r="L390" s="385"/>
    </row>
    <row r="391" spans="2:12">
      <c r="B391" s="391" t="s">
        <v>1529</v>
      </c>
      <c r="C391" s="392" t="s">
        <v>834</v>
      </c>
      <c r="D391" s="391" t="s">
        <v>1529</v>
      </c>
      <c r="E391" s="452" t="s">
        <v>901</v>
      </c>
      <c r="F391" s="413" t="s">
        <v>1534</v>
      </c>
      <c r="G391" s="412"/>
      <c r="H391" s="405"/>
      <c r="I391" s="412"/>
      <c r="J391" s="405"/>
      <c r="K391" s="388"/>
      <c r="L391" s="385"/>
    </row>
    <row r="392" spans="2:12">
      <c r="B392" s="414" t="s">
        <v>1535</v>
      </c>
      <c r="C392" s="415" t="s">
        <v>270</v>
      </c>
      <c r="D392" s="414" t="s">
        <v>1535</v>
      </c>
      <c r="E392" s="415" t="s">
        <v>756</v>
      </c>
      <c r="F392" s="416" t="s">
        <v>1536</v>
      </c>
      <c r="G392" s="435" t="s">
        <v>1535</v>
      </c>
      <c r="H392" s="425" t="s">
        <v>1537</v>
      </c>
      <c r="I392" s="417" t="s">
        <v>1538</v>
      </c>
      <c r="J392" s="453" t="s">
        <v>1539</v>
      </c>
      <c r="K392" s="388"/>
      <c r="L392" s="385"/>
    </row>
    <row r="393" spans="2:12">
      <c r="B393" s="414" t="s">
        <v>1540</v>
      </c>
      <c r="C393" s="415" t="s">
        <v>741</v>
      </c>
      <c r="D393" s="414" t="s">
        <v>1540</v>
      </c>
      <c r="E393" s="434" t="s">
        <v>756</v>
      </c>
      <c r="F393" s="416" t="s">
        <v>1541</v>
      </c>
      <c r="G393" s="435" t="s">
        <v>1540</v>
      </c>
      <c r="H393" s="425" t="s">
        <v>1542</v>
      </c>
      <c r="I393" s="412"/>
      <c r="J393" s="405"/>
      <c r="K393" s="388"/>
      <c r="L393" s="385"/>
    </row>
    <row r="394" spans="2:12">
      <c r="B394" s="399" t="s">
        <v>1543</v>
      </c>
      <c r="C394" s="400" t="s">
        <v>741</v>
      </c>
      <c r="D394" s="399" t="s">
        <v>1543</v>
      </c>
      <c r="E394" s="400" t="s">
        <v>739</v>
      </c>
      <c r="F394" s="408" t="s">
        <v>1544</v>
      </c>
      <c r="G394" s="417" t="s">
        <v>1543</v>
      </c>
      <c r="H394" s="387" t="s">
        <v>1545</v>
      </c>
      <c r="I394" s="417" t="s">
        <v>1546</v>
      </c>
      <c r="J394" s="387" t="s">
        <v>1545</v>
      </c>
      <c r="K394" s="388"/>
      <c r="L394" s="385"/>
    </row>
    <row r="395" spans="2:12">
      <c r="B395" s="409" t="s">
        <v>1543</v>
      </c>
      <c r="C395" s="410" t="s">
        <v>746</v>
      </c>
      <c r="D395" s="409" t="s">
        <v>1543</v>
      </c>
      <c r="E395" s="410" t="s">
        <v>901</v>
      </c>
      <c r="F395" s="411" t="s">
        <v>1547</v>
      </c>
      <c r="G395" s="388"/>
      <c r="H395" s="387"/>
      <c r="I395" s="388"/>
      <c r="J395" s="387"/>
      <c r="K395" s="388"/>
      <c r="L395" s="385"/>
    </row>
    <row r="396" spans="2:12">
      <c r="B396" s="409" t="s">
        <v>1543</v>
      </c>
      <c r="C396" s="410" t="s">
        <v>791</v>
      </c>
      <c r="D396" s="409" t="s">
        <v>1543</v>
      </c>
      <c r="E396" s="410" t="s">
        <v>971</v>
      </c>
      <c r="F396" s="411" t="s">
        <v>1548</v>
      </c>
      <c r="G396" s="388"/>
      <c r="H396" s="387"/>
      <c r="I396" s="388"/>
      <c r="J396" s="387"/>
      <c r="K396" s="388"/>
      <c r="L396" s="385"/>
    </row>
    <row r="397" spans="2:12">
      <c r="B397" s="420" t="s">
        <v>1543</v>
      </c>
      <c r="C397" s="421" t="s">
        <v>872</v>
      </c>
      <c r="D397" s="420" t="s">
        <v>1543</v>
      </c>
      <c r="E397" s="448" t="s">
        <v>1025</v>
      </c>
      <c r="F397" s="413" t="s">
        <v>1549</v>
      </c>
      <c r="G397" s="412"/>
      <c r="H397" s="405"/>
      <c r="I397" s="412"/>
      <c r="J397" s="405"/>
      <c r="K397" s="412"/>
      <c r="L397" s="403"/>
    </row>
    <row r="398" spans="2:12">
      <c r="B398" s="406" t="s">
        <v>1550</v>
      </c>
      <c r="C398" s="407" t="s">
        <v>270</v>
      </c>
      <c r="D398" s="406" t="s">
        <v>1550</v>
      </c>
      <c r="E398" s="407" t="s">
        <v>756</v>
      </c>
      <c r="F398" s="408" t="s">
        <v>1551</v>
      </c>
      <c r="G398" s="417" t="s">
        <v>1552</v>
      </c>
      <c r="H398" s="398" t="s">
        <v>1553</v>
      </c>
      <c r="I398" s="388" t="s">
        <v>1554</v>
      </c>
      <c r="J398" s="387" t="s">
        <v>1555</v>
      </c>
      <c r="K398" s="388" t="s">
        <v>136</v>
      </c>
      <c r="L398" s="385" t="s">
        <v>1556</v>
      </c>
    </row>
    <row r="399" spans="2:12">
      <c r="B399" s="409" t="s">
        <v>1550</v>
      </c>
      <c r="C399" s="410" t="s">
        <v>746</v>
      </c>
      <c r="D399" s="409" t="s">
        <v>1550</v>
      </c>
      <c r="E399" s="410" t="s">
        <v>748</v>
      </c>
      <c r="F399" s="411" t="s">
        <v>1557</v>
      </c>
      <c r="G399" s="388"/>
      <c r="H399" s="387"/>
      <c r="I399" s="388"/>
      <c r="J399" s="387"/>
      <c r="K399" s="388"/>
      <c r="L399" s="385"/>
    </row>
    <row r="400" spans="2:12">
      <c r="B400" s="409" t="s">
        <v>1550</v>
      </c>
      <c r="C400" s="410" t="s">
        <v>848</v>
      </c>
      <c r="D400" s="409" t="s">
        <v>1550</v>
      </c>
      <c r="E400" s="410" t="s">
        <v>971</v>
      </c>
      <c r="F400" s="411" t="s">
        <v>1558</v>
      </c>
      <c r="G400" s="388"/>
      <c r="H400" s="387"/>
      <c r="I400" s="388"/>
      <c r="J400" s="387"/>
      <c r="K400" s="388"/>
      <c r="L400" s="385"/>
    </row>
    <row r="401" spans="2:12">
      <c r="B401" s="383" t="s">
        <v>1552</v>
      </c>
      <c r="C401" s="384" t="s">
        <v>1524</v>
      </c>
      <c r="D401" s="383" t="s">
        <v>1552</v>
      </c>
      <c r="E401" s="384" t="s">
        <v>1525</v>
      </c>
      <c r="F401" s="393" t="s">
        <v>1559</v>
      </c>
      <c r="G401" s="388"/>
      <c r="H401" s="387"/>
      <c r="I401" s="388"/>
      <c r="J401" s="387"/>
      <c r="K401" s="388"/>
      <c r="L401" s="385"/>
    </row>
    <row r="402" spans="2:12">
      <c r="B402" s="420" t="s">
        <v>1550</v>
      </c>
      <c r="C402" s="421" t="s">
        <v>780</v>
      </c>
      <c r="D402" s="420" t="s">
        <v>1550</v>
      </c>
      <c r="E402" s="421" t="s">
        <v>800</v>
      </c>
      <c r="F402" s="413" t="s">
        <v>1560</v>
      </c>
      <c r="G402" s="412"/>
      <c r="H402" s="403"/>
      <c r="I402" s="388"/>
      <c r="J402" s="387"/>
      <c r="K402" s="388"/>
      <c r="L402" s="385"/>
    </row>
    <row r="403" spans="2:12">
      <c r="B403" s="383" t="s">
        <v>1561</v>
      </c>
      <c r="C403" s="384" t="s">
        <v>741</v>
      </c>
      <c r="D403" s="383" t="s">
        <v>1562</v>
      </c>
      <c r="E403" s="384" t="s">
        <v>739</v>
      </c>
      <c r="F403" s="390" t="s">
        <v>1563</v>
      </c>
      <c r="G403" s="417" t="s">
        <v>1561</v>
      </c>
      <c r="H403" s="387" t="s">
        <v>1564</v>
      </c>
      <c r="I403" s="388"/>
      <c r="J403" s="387"/>
      <c r="K403" s="388"/>
      <c r="L403" s="385"/>
    </row>
    <row r="404" spans="2:12">
      <c r="B404" s="409" t="s">
        <v>1562</v>
      </c>
      <c r="C404" s="410" t="s">
        <v>834</v>
      </c>
      <c r="D404" s="409" t="s">
        <v>1562</v>
      </c>
      <c r="E404" s="410" t="s">
        <v>901</v>
      </c>
      <c r="F404" s="413" t="s">
        <v>1565</v>
      </c>
      <c r="G404" s="388"/>
      <c r="H404" s="387"/>
      <c r="I404" s="388"/>
      <c r="J404" s="387"/>
      <c r="K404" s="388"/>
      <c r="L404" s="385"/>
    </row>
    <row r="405" spans="2:12">
      <c r="B405" s="406" t="s">
        <v>1566</v>
      </c>
      <c r="C405" s="407" t="s">
        <v>741</v>
      </c>
      <c r="D405" s="406" t="s">
        <v>1566</v>
      </c>
      <c r="E405" s="407" t="s">
        <v>756</v>
      </c>
      <c r="F405" s="390" t="s">
        <v>1567</v>
      </c>
      <c r="G405" s="417" t="s">
        <v>1566</v>
      </c>
      <c r="H405" s="398" t="s">
        <v>1568</v>
      </c>
      <c r="I405" s="417" t="s">
        <v>1569</v>
      </c>
      <c r="J405" s="398" t="s">
        <v>1568</v>
      </c>
      <c r="K405" s="388"/>
      <c r="L405" s="385"/>
    </row>
    <row r="406" spans="2:12">
      <c r="B406" s="409" t="s">
        <v>1566</v>
      </c>
      <c r="C406" s="410" t="s">
        <v>834</v>
      </c>
      <c r="D406" s="409" t="s">
        <v>1566</v>
      </c>
      <c r="E406" s="410" t="s">
        <v>901</v>
      </c>
      <c r="F406" s="411" t="s">
        <v>1570</v>
      </c>
      <c r="G406" s="388"/>
      <c r="H406" s="387"/>
      <c r="I406" s="388"/>
      <c r="J406" s="387"/>
      <c r="K406" s="388"/>
      <c r="L406" s="385"/>
    </row>
    <row r="407" spans="2:12">
      <c r="B407" s="383" t="s">
        <v>1566</v>
      </c>
      <c r="C407" s="384" t="s">
        <v>848</v>
      </c>
      <c r="D407" s="383" t="s">
        <v>1566</v>
      </c>
      <c r="E407" s="384" t="s">
        <v>971</v>
      </c>
      <c r="F407" s="393" t="s">
        <v>1571</v>
      </c>
      <c r="G407" s="388"/>
      <c r="H407" s="426"/>
      <c r="I407" s="388"/>
      <c r="J407" s="426"/>
      <c r="K407" s="388"/>
      <c r="L407" s="385"/>
    </row>
    <row r="408" spans="2:12">
      <c r="B408" s="394" t="s">
        <v>1572</v>
      </c>
      <c r="C408" s="395" t="s">
        <v>741</v>
      </c>
      <c r="D408" s="394" t="s">
        <v>1572</v>
      </c>
      <c r="E408" s="395" t="s">
        <v>739</v>
      </c>
      <c r="F408" s="416" t="s">
        <v>1573</v>
      </c>
      <c r="G408" s="435" t="s">
        <v>1572</v>
      </c>
      <c r="H408" s="425" t="s">
        <v>1574</v>
      </c>
      <c r="I408" s="435" t="s">
        <v>1575</v>
      </c>
      <c r="J408" s="425" t="s">
        <v>1576</v>
      </c>
      <c r="K408" s="417" t="s">
        <v>1577</v>
      </c>
      <c r="L408" s="396" t="s">
        <v>99</v>
      </c>
    </row>
    <row r="409" spans="2:12">
      <c r="B409" s="394" t="s">
        <v>1578</v>
      </c>
      <c r="C409" s="395" t="s">
        <v>741</v>
      </c>
      <c r="D409" s="394" t="s">
        <v>1578</v>
      </c>
      <c r="E409" s="419" t="s">
        <v>739</v>
      </c>
      <c r="F409" s="396" t="s">
        <v>1579</v>
      </c>
      <c r="G409" s="417" t="s">
        <v>1578</v>
      </c>
      <c r="H409" s="398" t="s">
        <v>1579</v>
      </c>
      <c r="I409" s="417" t="s">
        <v>1580</v>
      </c>
      <c r="J409" s="398" t="s">
        <v>1581</v>
      </c>
      <c r="K409" s="388"/>
      <c r="L409" s="385"/>
    </row>
    <row r="410" spans="2:12">
      <c r="B410" s="414" t="s">
        <v>1582</v>
      </c>
      <c r="C410" s="415" t="s">
        <v>270</v>
      </c>
      <c r="D410" s="414" t="s">
        <v>1582</v>
      </c>
      <c r="E410" s="415" t="s">
        <v>756</v>
      </c>
      <c r="F410" s="416" t="s">
        <v>1583</v>
      </c>
      <c r="G410" s="435" t="s">
        <v>1582</v>
      </c>
      <c r="H410" s="425" t="s">
        <v>1583</v>
      </c>
      <c r="I410" s="412"/>
      <c r="J410" s="405"/>
      <c r="K410" s="388"/>
      <c r="L410" s="385"/>
    </row>
    <row r="411" spans="2:12">
      <c r="B411" s="399" t="s">
        <v>1584</v>
      </c>
      <c r="C411" s="400" t="s">
        <v>741</v>
      </c>
      <c r="D411" s="399" t="s">
        <v>1584</v>
      </c>
      <c r="E411" s="400" t="s">
        <v>739</v>
      </c>
      <c r="F411" s="390" t="s">
        <v>1585</v>
      </c>
      <c r="G411" s="388" t="s">
        <v>1584</v>
      </c>
      <c r="H411" s="396" t="s">
        <v>1586</v>
      </c>
      <c r="I411" s="388" t="s">
        <v>1587</v>
      </c>
      <c r="J411" s="387" t="s">
        <v>1586</v>
      </c>
      <c r="K411" s="388"/>
      <c r="L411" s="385"/>
    </row>
    <row r="412" spans="2:12">
      <c r="B412" s="401" t="s">
        <v>1584</v>
      </c>
      <c r="C412" s="402" t="s">
        <v>834</v>
      </c>
      <c r="D412" s="401" t="s">
        <v>1584</v>
      </c>
      <c r="E412" s="402" t="s">
        <v>901</v>
      </c>
      <c r="F412" s="413" t="s">
        <v>1588</v>
      </c>
      <c r="G412" s="412"/>
      <c r="H412" s="403"/>
      <c r="I412" s="412"/>
      <c r="J412" s="405"/>
      <c r="K412" s="388"/>
      <c r="L412" s="385"/>
    </row>
    <row r="413" spans="2:12">
      <c r="B413" s="406" t="s">
        <v>1589</v>
      </c>
      <c r="C413" s="407" t="s">
        <v>270</v>
      </c>
      <c r="D413" s="406" t="s">
        <v>1589</v>
      </c>
      <c r="E413" s="407" t="s">
        <v>756</v>
      </c>
      <c r="F413" s="408" t="s">
        <v>1590</v>
      </c>
      <c r="G413" s="417" t="s">
        <v>1589</v>
      </c>
      <c r="H413" s="396" t="s">
        <v>1591</v>
      </c>
      <c r="I413" s="417" t="s">
        <v>1592</v>
      </c>
      <c r="J413" s="398" t="s">
        <v>1591</v>
      </c>
      <c r="K413" s="388"/>
      <c r="L413" s="385"/>
    </row>
    <row r="414" spans="2:12">
      <c r="B414" s="409" t="s">
        <v>1589</v>
      </c>
      <c r="C414" s="410" t="s">
        <v>746</v>
      </c>
      <c r="D414" s="409" t="s">
        <v>1589</v>
      </c>
      <c r="E414" s="410" t="s">
        <v>748</v>
      </c>
      <c r="F414" s="411" t="s">
        <v>1593</v>
      </c>
      <c r="G414" s="388"/>
      <c r="H414" s="385"/>
      <c r="I414" s="388"/>
      <c r="J414" s="387"/>
      <c r="K414" s="388"/>
      <c r="L414" s="385"/>
    </row>
    <row r="415" spans="2:12">
      <c r="B415" s="409" t="s">
        <v>1589</v>
      </c>
      <c r="C415" s="410" t="s">
        <v>791</v>
      </c>
      <c r="D415" s="409" t="s">
        <v>1589</v>
      </c>
      <c r="E415" s="410" t="s">
        <v>792</v>
      </c>
      <c r="F415" s="411" t="s">
        <v>1594</v>
      </c>
      <c r="G415" s="388"/>
      <c r="H415" s="385"/>
      <c r="I415" s="388"/>
      <c r="J415" s="387"/>
      <c r="K415" s="388"/>
      <c r="L415" s="385"/>
    </row>
    <row r="416" spans="2:12">
      <c r="B416" s="401" t="s">
        <v>1589</v>
      </c>
      <c r="C416" s="402" t="s">
        <v>68</v>
      </c>
      <c r="D416" s="401" t="s">
        <v>1589</v>
      </c>
      <c r="E416" s="402" t="s">
        <v>1595</v>
      </c>
      <c r="F416" s="413" t="s">
        <v>1596</v>
      </c>
      <c r="G416" s="412"/>
      <c r="H416" s="403"/>
      <c r="I416" s="412"/>
      <c r="J416" s="405"/>
      <c r="K416" s="388"/>
      <c r="L416" s="385"/>
    </row>
    <row r="417" spans="2:12">
      <c r="B417" s="399" t="s">
        <v>1597</v>
      </c>
      <c r="C417" s="400" t="s">
        <v>270</v>
      </c>
      <c r="D417" s="399" t="s">
        <v>1597</v>
      </c>
      <c r="E417" s="400" t="s">
        <v>756</v>
      </c>
      <c r="F417" s="390" t="s">
        <v>1598</v>
      </c>
      <c r="G417" s="417" t="s">
        <v>1597</v>
      </c>
      <c r="H417" s="387" t="s">
        <v>1599</v>
      </c>
      <c r="I417" s="397" t="s">
        <v>1600</v>
      </c>
      <c r="J417" s="398" t="s">
        <v>1601</v>
      </c>
      <c r="K417" s="388"/>
      <c r="L417" s="385"/>
    </row>
    <row r="418" spans="2:12">
      <c r="B418" s="401" t="s">
        <v>1597</v>
      </c>
      <c r="C418" s="402" t="s">
        <v>68</v>
      </c>
      <c r="D418" s="401" t="s">
        <v>1597</v>
      </c>
      <c r="E418" s="402" t="s">
        <v>1595</v>
      </c>
      <c r="F418" s="413" t="s">
        <v>1602</v>
      </c>
      <c r="G418" s="412"/>
      <c r="H418" s="405"/>
      <c r="I418" s="388"/>
      <c r="J418" s="387"/>
      <c r="K418" s="388"/>
      <c r="L418" s="385"/>
    </row>
    <row r="419" spans="2:12">
      <c r="B419" s="406" t="s">
        <v>1603</v>
      </c>
      <c r="C419" s="407" t="s">
        <v>270</v>
      </c>
      <c r="D419" s="406" t="s">
        <v>1603</v>
      </c>
      <c r="E419" s="407" t="s">
        <v>756</v>
      </c>
      <c r="F419" s="408" t="s">
        <v>1604</v>
      </c>
      <c r="G419" s="417" t="s">
        <v>1603</v>
      </c>
      <c r="H419" s="398" t="s">
        <v>1605</v>
      </c>
      <c r="I419" s="386"/>
      <c r="J419" s="387"/>
      <c r="K419" s="388"/>
      <c r="L419" s="385"/>
    </row>
    <row r="420" spans="2:12">
      <c r="B420" s="401" t="s">
        <v>1603</v>
      </c>
      <c r="C420" s="402" t="s">
        <v>68</v>
      </c>
      <c r="D420" s="401" t="s">
        <v>1603</v>
      </c>
      <c r="E420" s="402" t="s">
        <v>1595</v>
      </c>
      <c r="F420" s="413" t="s">
        <v>1606</v>
      </c>
      <c r="G420" s="412"/>
      <c r="H420" s="405"/>
      <c r="I420" s="386"/>
      <c r="J420" s="387"/>
      <c r="K420" s="388"/>
      <c r="L420" s="385"/>
    </row>
    <row r="421" spans="2:12">
      <c r="B421" s="406" t="s">
        <v>1607</v>
      </c>
      <c r="C421" s="407" t="s">
        <v>270</v>
      </c>
      <c r="D421" s="406" t="s">
        <v>1607</v>
      </c>
      <c r="E421" s="407" t="s">
        <v>756</v>
      </c>
      <c r="F421" s="390" t="s">
        <v>1608</v>
      </c>
      <c r="G421" s="386" t="s">
        <v>1607</v>
      </c>
      <c r="H421" s="398" t="s">
        <v>1609</v>
      </c>
      <c r="I421" s="386"/>
      <c r="J421" s="426"/>
      <c r="K421" s="388"/>
      <c r="L421" s="385"/>
    </row>
    <row r="422" spans="2:12">
      <c r="B422" s="383" t="s">
        <v>1607</v>
      </c>
      <c r="C422" s="384" t="s">
        <v>780</v>
      </c>
      <c r="D422" s="383"/>
      <c r="E422" s="384"/>
      <c r="F422" s="393" t="s">
        <v>1609</v>
      </c>
      <c r="G422" s="386"/>
      <c r="H422" s="387"/>
      <c r="I422" s="386"/>
      <c r="J422" s="387"/>
      <c r="K422" s="388"/>
      <c r="L422" s="385"/>
    </row>
    <row r="423" spans="2:12">
      <c r="B423" s="383"/>
      <c r="C423" s="384"/>
      <c r="D423" s="383" t="s">
        <v>1607</v>
      </c>
      <c r="E423" s="384" t="s">
        <v>782</v>
      </c>
      <c r="F423" s="385" t="s">
        <v>1610</v>
      </c>
      <c r="G423" s="386"/>
      <c r="H423" s="387"/>
      <c r="I423" s="386"/>
      <c r="J423" s="387"/>
      <c r="K423" s="388"/>
      <c r="L423" s="385"/>
    </row>
    <row r="424" spans="2:12">
      <c r="B424" s="383"/>
      <c r="C424" s="384"/>
      <c r="D424" s="383" t="s">
        <v>1607</v>
      </c>
      <c r="E424" s="384" t="s">
        <v>800</v>
      </c>
      <c r="F424" s="385" t="s">
        <v>1611</v>
      </c>
      <c r="G424" s="386"/>
      <c r="H424" s="387"/>
      <c r="I424" s="386"/>
      <c r="J424" s="387"/>
      <c r="K424" s="388"/>
      <c r="L424" s="385"/>
    </row>
    <row r="425" spans="2:12">
      <c r="B425" s="406" t="s">
        <v>1612</v>
      </c>
      <c r="C425" s="407" t="s">
        <v>270</v>
      </c>
      <c r="D425" s="406" t="s">
        <v>1612</v>
      </c>
      <c r="E425" s="407" t="s">
        <v>756</v>
      </c>
      <c r="F425" s="408" t="s">
        <v>1613</v>
      </c>
      <c r="G425" s="417" t="s">
        <v>1614</v>
      </c>
      <c r="H425" s="428" t="s">
        <v>1615</v>
      </c>
      <c r="I425" s="417" t="s">
        <v>1616</v>
      </c>
      <c r="J425" s="428" t="s">
        <v>101</v>
      </c>
      <c r="K425" s="417" t="s">
        <v>1086</v>
      </c>
      <c r="L425" s="396" t="s">
        <v>1617</v>
      </c>
    </row>
    <row r="426" spans="2:12">
      <c r="B426" s="383" t="s">
        <v>1612</v>
      </c>
      <c r="C426" s="384" t="s">
        <v>746</v>
      </c>
      <c r="D426" s="383" t="s">
        <v>1612</v>
      </c>
      <c r="E426" s="384" t="s">
        <v>748</v>
      </c>
      <c r="F426" s="413" t="s">
        <v>1618</v>
      </c>
      <c r="G426" s="412"/>
      <c r="H426" s="449"/>
      <c r="I426" s="388"/>
      <c r="J426" s="429"/>
      <c r="K426" s="388"/>
      <c r="L426" s="454"/>
    </row>
    <row r="427" spans="2:12">
      <c r="B427" s="406" t="s">
        <v>1619</v>
      </c>
      <c r="C427" s="407" t="s">
        <v>741</v>
      </c>
      <c r="D427" s="406" t="s">
        <v>1619</v>
      </c>
      <c r="E427" s="447" t="s">
        <v>739</v>
      </c>
      <c r="F427" s="390" t="s">
        <v>1620</v>
      </c>
      <c r="G427" s="417" t="s">
        <v>1621</v>
      </c>
      <c r="H427" s="398" t="s">
        <v>1622</v>
      </c>
      <c r="I427" s="388"/>
      <c r="J427" s="387"/>
      <c r="K427" s="388"/>
      <c r="L427" s="385"/>
    </row>
    <row r="428" spans="2:12">
      <c r="B428" s="409" t="s">
        <v>1621</v>
      </c>
      <c r="C428" s="410" t="s">
        <v>834</v>
      </c>
      <c r="D428" s="409" t="s">
        <v>1621</v>
      </c>
      <c r="E428" s="444" t="s">
        <v>901</v>
      </c>
      <c r="F428" s="411" t="s">
        <v>1623</v>
      </c>
      <c r="G428" s="388"/>
      <c r="H428" s="385"/>
      <c r="I428" s="388"/>
      <c r="J428" s="387"/>
      <c r="K428" s="388"/>
      <c r="L428" s="385"/>
    </row>
    <row r="429" spans="2:12">
      <c r="B429" s="399" t="s">
        <v>1619</v>
      </c>
      <c r="C429" s="400" t="s">
        <v>848</v>
      </c>
      <c r="D429" s="399" t="s">
        <v>1619</v>
      </c>
      <c r="E429" s="400" t="s">
        <v>971</v>
      </c>
      <c r="F429" s="411" t="s">
        <v>1624</v>
      </c>
      <c r="G429" s="388"/>
      <c r="H429" s="385"/>
      <c r="I429" s="388"/>
      <c r="J429" s="429"/>
      <c r="K429" s="388"/>
      <c r="L429" s="385"/>
    </row>
    <row r="430" spans="2:12">
      <c r="B430" s="409" t="s">
        <v>1619</v>
      </c>
      <c r="C430" s="410" t="s">
        <v>1524</v>
      </c>
      <c r="D430" s="409" t="s">
        <v>1619</v>
      </c>
      <c r="E430" s="410" t="s">
        <v>1525</v>
      </c>
      <c r="F430" s="411" t="s">
        <v>1625</v>
      </c>
      <c r="G430" s="388"/>
      <c r="H430" s="387"/>
      <c r="I430" s="388"/>
      <c r="J430" s="387"/>
      <c r="K430" s="388"/>
      <c r="L430" s="385"/>
    </row>
    <row r="431" spans="2:12">
      <c r="B431" s="409" t="s">
        <v>1619</v>
      </c>
      <c r="C431" s="410" t="s">
        <v>294</v>
      </c>
      <c r="D431" s="409" t="s">
        <v>1619</v>
      </c>
      <c r="E431" s="410" t="s">
        <v>1626</v>
      </c>
      <c r="F431" s="411" t="s">
        <v>1627</v>
      </c>
      <c r="G431" s="388"/>
      <c r="H431" s="387"/>
      <c r="I431" s="388"/>
      <c r="J431" s="387"/>
      <c r="K431" s="388"/>
      <c r="L431" s="385"/>
    </row>
    <row r="432" spans="2:12">
      <c r="B432" s="409" t="s">
        <v>1619</v>
      </c>
      <c r="C432" s="410" t="s">
        <v>1628</v>
      </c>
      <c r="D432" s="409" t="s">
        <v>1619</v>
      </c>
      <c r="E432" s="410" t="s">
        <v>857</v>
      </c>
      <c r="F432" s="411" t="s">
        <v>1629</v>
      </c>
      <c r="G432" s="388"/>
      <c r="H432" s="387"/>
      <c r="I432" s="388"/>
      <c r="J432" s="387"/>
      <c r="K432" s="388"/>
      <c r="L432" s="385"/>
    </row>
    <row r="433" spans="2:12">
      <c r="B433" s="383" t="s">
        <v>1619</v>
      </c>
      <c r="C433" s="384" t="s">
        <v>780</v>
      </c>
      <c r="D433" s="383" t="s">
        <v>1619</v>
      </c>
      <c r="E433" s="384" t="s">
        <v>800</v>
      </c>
      <c r="F433" s="393" t="s">
        <v>101</v>
      </c>
      <c r="G433" s="388"/>
      <c r="H433" s="385"/>
      <c r="I433" s="388"/>
      <c r="J433" s="387"/>
      <c r="K433" s="388"/>
      <c r="L433" s="385"/>
    </row>
    <row r="434" spans="2:12">
      <c r="B434" s="414" t="s">
        <v>1630</v>
      </c>
      <c r="C434" s="415" t="s">
        <v>741</v>
      </c>
      <c r="D434" s="414" t="s">
        <v>1630</v>
      </c>
      <c r="E434" s="415" t="s">
        <v>739</v>
      </c>
      <c r="F434" s="416" t="s">
        <v>1631</v>
      </c>
      <c r="G434" s="435" t="s">
        <v>1630</v>
      </c>
      <c r="H434" s="455" t="s">
        <v>1631</v>
      </c>
      <c r="I434" s="435" t="s">
        <v>1632</v>
      </c>
      <c r="J434" s="456" t="s">
        <v>1631</v>
      </c>
      <c r="K434" s="412"/>
      <c r="L434" s="403"/>
    </row>
    <row r="435" spans="2:12">
      <c r="B435" s="406" t="s">
        <v>1633</v>
      </c>
      <c r="C435" s="407" t="s">
        <v>270</v>
      </c>
      <c r="D435" s="406" t="s">
        <v>1633</v>
      </c>
      <c r="E435" s="407" t="s">
        <v>756</v>
      </c>
      <c r="F435" s="408" t="s">
        <v>1634</v>
      </c>
      <c r="G435" s="417" t="s">
        <v>1635</v>
      </c>
      <c r="H435" s="396" t="s">
        <v>1636</v>
      </c>
      <c r="I435" s="417" t="s">
        <v>1637</v>
      </c>
      <c r="J435" s="398" t="s">
        <v>1638</v>
      </c>
      <c r="K435" s="417" t="s">
        <v>1639</v>
      </c>
      <c r="L435" s="396" t="s">
        <v>1640</v>
      </c>
    </row>
    <row r="436" spans="2:12">
      <c r="B436" s="401" t="s">
        <v>1633</v>
      </c>
      <c r="C436" s="402" t="s">
        <v>746</v>
      </c>
      <c r="D436" s="401" t="s">
        <v>1633</v>
      </c>
      <c r="E436" s="402" t="s">
        <v>748</v>
      </c>
      <c r="F436" s="403" t="s">
        <v>1641</v>
      </c>
      <c r="G436" s="412"/>
      <c r="H436" s="385"/>
      <c r="I436" s="388"/>
      <c r="J436" s="387"/>
      <c r="K436" s="388"/>
      <c r="L436" s="385"/>
    </row>
    <row r="437" spans="2:12">
      <c r="B437" s="406" t="s">
        <v>1642</v>
      </c>
      <c r="C437" s="407" t="s">
        <v>270</v>
      </c>
      <c r="D437" s="406" t="s">
        <v>1642</v>
      </c>
      <c r="E437" s="407" t="s">
        <v>756</v>
      </c>
      <c r="F437" s="408" t="s">
        <v>1643</v>
      </c>
      <c r="G437" s="417" t="s">
        <v>1644</v>
      </c>
      <c r="H437" s="396" t="s">
        <v>1645</v>
      </c>
      <c r="I437" s="388"/>
      <c r="J437" s="387"/>
      <c r="K437" s="388"/>
      <c r="L437" s="385"/>
    </row>
    <row r="438" spans="2:12">
      <c r="B438" s="401" t="s">
        <v>1642</v>
      </c>
      <c r="C438" s="402" t="s">
        <v>746</v>
      </c>
      <c r="D438" s="401" t="s">
        <v>1642</v>
      </c>
      <c r="E438" s="402" t="s">
        <v>748</v>
      </c>
      <c r="F438" s="403" t="s">
        <v>1646</v>
      </c>
      <c r="G438" s="412"/>
      <c r="H438" s="403"/>
      <c r="I438" s="412"/>
      <c r="J438" s="387"/>
      <c r="K438" s="388"/>
      <c r="L438" s="385"/>
    </row>
    <row r="439" spans="2:12">
      <c r="B439" s="414" t="s">
        <v>1647</v>
      </c>
      <c r="C439" s="415" t="s">
        <v>270</v>
      </c>
      <c r="D439" s="414" t="s">
        <v>1647</v>
      </c>
      <c r="E439" s="415" t="s">
        <v>756</v>
      </c>
      <c r="F439" s="416" t="s">
        <v>1648</v>
      </c>
      <c r="G439" s="435" t="s">
        <v>1649</v>
      </c>
      <c r="H439" s="416" t="s">
        <v>1648</v>
      </c>
      <c r="I439" s="435" t="s">
        <v>1650</v>
      </c>
      <c r="J439" s="425" t="s">
        <v>1648</v>
      </c>
      <c r="K439" s="388"/>
      <c r="L439" s="385"/>
    </row>
    <row r="440" spans="2:12">
      <c r="B440" s="406" t="s">
        <v>1651</v>
      </c>
      <c r="C440" s="407" t="s">
        <v>270</v>
      </c>
      <c r="D440" s="406" t="s">
        <v>1651</v>
      </c>
      <c r="E440" s="407" t="s">
        <v>756</v>
      </c>
      <c r="F440" s="408" t="s">
        <v>1652</v>
      </c>
      <c r="G440" s="386" t="s">
        <v>1653</v>
      </c>
      <c r="H440" s="396" t="s">
        <v>1654</v>
      </c>
      <c r="I440" s="386" t="s">
        <v>1655</v>
      </c>
      <c r="J440" s="387" t="s">
        <v>1656</v>
      </c>
      <c r="K440" s="388"/>
      <c r="L440" s="385"/>
    </row>
    <row r="441" spans="2:12">
      <c r="B441" s="409" t="s">
        <v>1651</v>
      </c>
      <c r="C441" s="410" t="s">
        <v>746</v>
      </c>
      <c r="D441" s="409" t="s">
        <v>1651</v>
      </c>
      <c r="E441" s="410" t="s">
        <v>748</v>
      </c>
      <c r="F441" s="411" t="s">
        <v>1657</v>
      </c>
      <c r="G441" s="386"/>
      <c r="H441" s="385"/>
      <c r="I441" s="386"/>
      <c r="J441" s="387"/>
      <c r="K441" s="388"/>
      <c r="L441" s="385"/>
    </row>
    <row r="442" spans="2:12">
      <c r="B442" s="401" t="s">
        <v>1651</v>
      </c>
      <c r="C442" s="402" t="s">
        <v>791</v>
      </c>
      <c r="D442" s="401" t="s">
        <v>1651</v>
      </c>
      <c r="E442" s="402" t="s">
        <v>792</v>
      </c>
      <c r="F442" s="403" t="s">
        <v>1658</v>
      </c>
      <c r="G442" s="404"/>
      <c r="H442" s="403"/>
      <c r="I442" s="404"/>
      <c r="J442" s="387"/>
      <c r="K442" s="388"/>
      <c r="L442" s="385"/>
    </row>
    <row r="443" spans="2:12">
      <c r="B443" s="406" t="s">
        <v>1659</v>
      </c>
      <c r="C443" s="407" t="s">
        <v>270</v>
      </c>
      <c r="D443" s="406" t="s">
        <v>1659</v>
      </c>
      <c r="E443" s="407" t="s">
        <v>756</v>
      </c>
      <c r="F443" s="408" t="s">
        <v>1660</v>
      </c>
      <c r="G443" s="417" t="s">
        <v>1659</v>
      </c>
      <c r="H443" s="396" t="s">
        <v>1661</v>
      </c>
      <c r="I443" s="417" t="s">
        <v>1662</v>
      </c>
      <c r="J443" s="398" t="s">
        <v>1663</v>
      </c>
      <c r="K443" s="388"/>
      <c r="L443" s="385"/>
    </row>
    <row r="444" spans="2:12">
      <c r="B444" s="409" t="s">
        <v>1664</v>
      </c>
      <c r="C444" s="410" t="s">
        <v>746</v>
      </c>
      <c r="D444" s="409" t="s">
        <v>1664</v>
      </c>
      <c r="E444" s="410" t="s">
        <v>748</v>
      </c>
      <c r="F444" s="411" t="s">
        <v>1665</v>
      </c>
      <c r="G444" s="388"/>
      <c r="H444" s="385"/>
      <c r="I444" s="388"/>
      <c r="J444" s="387"/>
      <c r="K444" s="388"/>
      <c r="L444" s="385"/>
    </row>
    <row r="445" spans="2:12">
      <c r="B445" s="409" t="s">
        <v>1664</v>
      </c>
      <c r="C445" s="410" t="s">
        <v>791</v>
      </c>
      <c r="D445" s="409" t="s">
        <v>1664</v>
      </c>
      <c r="E445" s="410" t="s">
        <v>792</v>
      </c>
      <c r="F445" s="411" t="s">
        <v>1666</v>
      </c>
      <c r="G445" s="388"/>
      <c r="H445" s="385"/>
      <c r="I445" s="388"/>
      <c r="J445" s="387"/>
      <c r="K445" s="388"/>
      <c r="L445" s="385"/>
    </row>
    <row r="446" spans="2:12">
      <c r="B446" s="401" t="s">
        <v>1664</v>
      </c>
      <c r="C446" s="402" t="s">
        <v>780</v>
      </c>
      <c r="D446" s="401" t="s">
        <v>1664</v>
      </c>
      <c r="E446" s="402" t="s">
        <v>800</v>
      </c>
      <c r="F446" s="385" t="s">
        <v>1661</v>
      </c>
      <c r="G446" s="412"/>
      <c r="H446" s="403"/>
      <c r="I446" s="412"/>
      <c r="J446" s="405"/>
      <c r="K446" s="412"/>
      <c r="L446" s="403"/>
    </row>
    <row r="447" spans="2:12">
      <c r="B447" s="394"/>
      <c r="C447" s="395"/>
      <c r="D447" s="394" t="s">
        <v>1667</v>
      </c>
      <c r="E447" s="395" t="s">
        <v>764</v>
      </c>
      <c r="F447" s="396" t="s">
        <v>1668</v>
      </c>
      <c r="G447" s="417" t="s">
        <v>1669</v>
      </c>
      <c r="H447" s="398" t="s">
        <v>1670</v>
      </c>
      <c r="I447" s="417" t="s">
        <v>1671</v>
      </c>
      <c r="J447" s="398" t="s">
        <v>1670</v>
      </c>
      <c r="K447" s="397" t="s">
        <v>1672</v>
      </c>
      <c r="L447" s="396" t="s">
        <v>1673</v>
      </c>
    </row>
    <row r="448" spans="2:12">
      <c r="B448" s="383" t="s">
        <v>1667</v>
      </c>
      <c r="C448" s="384" t="s">
        <v>934</v>
      </c>
      <c r="D448" s="383"/>
      <c r="E448" s="384"/>
      <c r="F448" s="385" t="s">
        <v>1674</v>
      </c>
      <c r="G448" s="388"/>
      <c r="H448" s="387"/>
      <c r="I448" s="388"/>
      <c r="J448" s="387"/>
      <c r="K448" s="386"/>
      <c r="L448" s="385"/>
    </row>
    <row r="449" spans="2:12">
      <c r="B449" s="399" t="s">
        <v>1667</v>
      </c>
      <c r="C449" s="400" t="s">
        <v>811</v>
      </c>
      <c r="D449" s="399"/>
      <c r="E449" s="400"/>
      <c r="F449" s="390" t="s">
        <v>1675</v>
      </c>
      <c r="G449" s="388"/>
      <c r="H449" s="387"/>
      <c r="I449" s="388"/>
      <c r="J449" s="387"/>
      <c r="K449" s="386"/>
      <c r="L449" s="385"/>
    </row>
    <row r="450" spans="2:12">
      <c r="B450" s="401" t="s">
        <v>1667</v>
      </c>
      <c r="C450" s="402" t="s">
        <v>814</v>
      </c>
      <c r="D450" s="401" t="s">
        <v>1669</v>
      </c>
      <c r="E450" s="402" t="s">
        <v>815</v>
      </c>
      <c r="F450" s="413" t="s">
        <v>1676</v>
      </c>
      <c r="G450" s="412"/>
      <c r="H450" s="405"/>
      <c r="I450" s="412"/>
      <c r="J450" s="405"/>
      <c r="K450" s="386"/>
      <c r="L450" s="385"/>
    </row>
    <row r="451" spans="2:12">
      <c r="B451" s="414" t="s">
        <v>1677</v>
      </c>
      <c r="C451" s="415" t="s">
        <v>270</v>
      </c>
      <c r="D451" s="414" t="s">
        <v>1677</v>
      </c>
      <c r="E451" s="415" t="s">
        <v>756</v>
      </c>
      <c r="F451" s="416" t="s">
        <v>1678</v>
      </c>
      <c r="G451" s="435" t="s">
        <v>1679</v>
      </c>
      <c r="H451" s="425" t="s">
        <v>1678</v>
      </c>
      <c r="I451" s="417" t="s">
        <v>1680</v>
      </c>
      <c r="J451" s="387" t="s">
        <v>1681</v>
      </c>
      <c r="K451" s="386"/>
      <c r="L451" s="385"/>
    </row>
    <row r="452" spans="2:12">
      <c r="B452" s="414" t="s">
        <v>1682</v>
      </c>
      <c r="C452" s="415" t="s">
        <v>270</v>
      </c>
      <c r="D452" s="414" t="s">
        <v>1682</v>
      </c>
      <c r="E452" s="415" t="s">
        <v>756</v>
      </c>
      <c r="F452" s="416" t="s">
        <v>1683</v>
      </c>
      <c r="G452" s="435" t="s">
        <v>1684</v>
      </c>
      <c r="H452" s="405" t="s">
        <v>1683</v>
      </c>
      <c r="I452" s="412"/>
      <c r="J452" s="405"/>
      <c r="K452" s="386"/>
      <c r="L452" s="385"/>
    </row>
    <row r="453" spans="2:12">
      <c r="B453" s="406" t="s">
        <v>1685</v>
      </c>
      <c r="C453" s="407" t="s">
        <v>270</v>
      </c>
      <c r="D453" s="406" t="s">
        <v>1685</v>
      </c>
      <c r="E453" s="407" t="s">
        <v>756</v>
      </c>
      <c r="F453" s="390" t="s">
        <v>1686</v>
      </c>
      <c r="G453" s="386" t="s">
        <v>1687</v>
      </c>
      <c r="H453" s="398" t="s">
        <v>1688</v>
      </c>
      <c r="I453" s="386" t="s">
        <v>1689</v>
      </c>
      <c r="J453" s="398" t="s">
        <v>1688</v>
      </c>
      <c r="K453" s="417" t="s">
        <v>1690</v>
      </c>
      <c r="L453" s="457" t="s">
        <v>1688</v>
      </c>
    </row>
    <row r="454" spans="2:12">
      <c r="B454" s="409" t="s">
        <v>1685</v>
      </c>
      <c r="C454" s="410" t="s">
        <v>746</v>
      </c>
      <c r="D454" s="409" t="s">
        <v>1685</v>
      </c>
      <c r="E454" s="410" t="s">
        <v>748</v>
      </c>
      <c r="F454" s="411" t="s">
        <v>1691</v>
      </c>
      <c r="G454" s="386"/>
      <c r="H454" s="387"/>
      <c r="I454" s="386"/>
      <c r="J454" s="387"/>
      <c r="K454" s="388"/>
      <c r="L454" s="458"/>
    </row>
    <row r="455" spans="2:12">
      <c r="B455" s="401" t="s">
        <v>1685</v>
      </c>
      <c r="C455" s="402" t="s">
        <v>791</v>
      </c>
      <c r="D455" s="401" t="s">
        <v>1685</v>
      </c>
      <c r="E455" s="402" t="s">
        <v>792</v>
      </c>
      <c r="F455" s="411" t="s">
        <v>1692</v>
      </c>
      <c r="G455" s="404"/>
      <c r="H455" s="405"/>
      <c r="I455" s="404"/>
      <c r="J455" s="405"/>
      <c r="K455" s="412"/>
      <c r="L455" s="459"/>
    </row>
    <row r="456" spans="2:12">
      <c r="B456" s="406" t="s">
        <v>1693</v>
      </c>
      <c r="C456" s="407" t="s">
        <v>270</v>
      </c>
      <c r="D456" s="406" t="s">
        <v>1693</v>
      </c>
      <c r="E456" s="407" t="s">
        <v>756</v>
      </c>
      <c r="F456" s="408" t="s">
        <v>1694</v>
      </c>
      <c r="G456" s="397" t="s">
        <v>1693</v>
      </c>
      <c r="H456" s="398" t="s">
        <v>1695</v>
      </c>
      <c r="I456" s="397" t="s">
        <v>1696</v>
      </c>
      <c r="J456" s="398" t="s">
        <v>1695</v>
      </c>
      <c r="K456" s="417" t="s">
        <v>1697</v>
      </c>
      <c r="L456" s="457" t="s">
        <v>1695</v>
      </c>
    </row>
    <row r="457" spans="2:12">
      <c r="B457" s="401" t="s">
        <v>1693</v>
      </c>
      <c r="C457" s="402" t="s">
        <v>746</v>
      </c>
      <c r="D457" s="401" t="s">
        <v>1693</v>
      </c>
      <c r="E457" s="402" t="s">
        <v>748</v>
      </c>
      <c r="F457" s="403" t="s">
        <v>1698</v>
      </c>
      <c r="G457" s="404"/>
      <c r="H457" s="405"/>
      <c r="I457" s="404"/>
      <c r="J457" s="405"/>
      <c r="K457" s="412"/>
      <c r="L457" s="459"/>
    </row>
    <row r="458" spans="2:12">
      <c r="B458" s="414" t="s">
        <v>1699</v>
      </c>
      <c r="C458" s="415" t="s">
        <v>270</v>
      </c>
      <c r="D458" s="414" t="s">
        <v>1699</v>
      </c>
      <c r="E458" s="415" t="s">
        <v>756</v>
      </c>
      <c r="F458" s="416" t="s">
        <v>1700</v>
      </c>
      <c r="G458" s="435" t="s">
        <v>1701</v>
      </c>
      <c r="H458" s="416" t="s">
        <v>1700</v>
      </c>
      <c r="I458" s="397" t="s">
        <v>1702</v>
      </c>
      <c r="J458" s="398" t="s">
        <v>1703</v>
      </c>
      <c r="K458" s="397" t="s">
        <v>1704</v>
      </c>
      <c r="L458" s="396" t="s">
        <v>299</v>
      </c>
    </row>
    <row r="459" spans="2:12">
      <c r="B459" s="414" t="s">
        <v>1705</v>
      </c>
      <c r="C459" s="415" t="s">
        <v>270</v>
      </c>
      <c r="D459" s="414" t="s">
        <v>1705</v>
      </c>
      <c r="E459" s="415" t="s">
        <v>756</v>
      </c>
      <c r="F459" s="416" t="s">
        <v>1706</v>
      </c>
      <c r="G459" s="404" t="s">
        <v>1707</v>
      </c>
      <c r="H459" s="416" t="s">
        <v>1706</v>
      </c>
      <c r="I459" s="404"/>
      <c r="J459" s="405"/>
      <c r="K459" s="404"/>
      <c r="L459" s="403"/>
    </row>
    <row r="460" spans="2:12">
      <c r="B460" s="394" t="s">
        <v>1708</v>
      </c>
      <c r="C460" s="395" t="s">
        <v>270</v>
      </c>
      <c r="D460" s="394"/>
      <c r="E460" s="395"/>
      <c r="F460" s="396" t="s">
        <v>1709</v>
      </c>
      <c r="G460" s="417" t="s">
        <v>1710</v>
      </c>
      <c r="H460" s="396" t="s">
        <v>1709</v>
      </c>
      <c r="I460" s="417" t="s">
        <v>1711</v>
      </c>
      <c r="J460" s="398" t="s">
        <v>121</v>
      </c>
      <c r="K460" s="417" t="s">
        <v>1712</v>
      </c>
      <c r="L460" s="396" t="s">
        <v>1713</v>
      </c>
    </row>
    <row r="461" spans="2:12">
      <c r="B461" s="383"/>
      <c r="C461" s="384"/>
      <c r="D461" s="383" t="s">
        <v>1708</v>
      </c>
      <c r="E461" s="384" t="s">
        <v>756</v>
      </c>
      <c r="F461" s="385" t="s">
        <v>1714</v>
      </c>
      <c r="G461" s="388"/>
      <c r="H461" s="385"/>
      <c r="I461" s="388"/>
      <c r="J461" s="387"/>
      <c r="K461" s="388"/>
      <c r="L461" s="385"/>
    </row>
    <row r="462" spans="2:12">
      <c r="B462" s="383"/>
      <c r="C462" s="384"/>
      <c r="D462" s="383" t="s">
        <v>1708</v>
      </c>
      <c r="E462" s="384" t="s">
        <v>744</v>
      </c>
      <c r="F462" s="385" t="s">
        <v>1715</v>
      </c>
      <c r="G462" s="388"/>
      <c r="H462" s="385"/>
      <c r="I462" s="388"/>
      <c r="J462" s="387"/>
      <c r="K462" s="388"/>
      <c r="L462" s="385"/>
    </row>
    <row r="463" spans="2:12">
      <c r="B463" s="383"/>
      <c r="C463" s="384"/>
      <c r="D463" s="383" t="s">
        <v>1708</v>
      </c>
      <c r="E463" s="384" t="s">
        <v>894</v>
      </c>
      <c r="F463" s="385" t="s">
        <v>1716</v>
      </c>
      <c r="G463" s="388"/>
      <c r="H463" s="385"/>
      <c r="I463" s="388"/>
      <c r="J463" s="387"/>
      <c r="K463" s="388"/>
      <c r="L463" s="385"/>
    </row>
    <row r="464" spans="2:12">
      <c r="B464" s="401"/>
      <c r="C464" s="402"/>
      <c r="D464" s="401" t="s">
        <v>1708</v>
      </c>
      <c r="E464" s="402" t="s">
        <v>896</v>
      </c>
      <c r="F464" s="403" t="s">
        <v>1717</v>
      </c>
      <c r="G464" s="412"/>
      <c r="H464" s="403"/>
      <c r="I464" s="388"/>
      <c r="J464" s="387"/>
      <c r="K464" s="388"/>
      <c r="L464" s="385"/>
    </row>
    <row r="465" spans="2:12">
      <c r="B465" s="406" t="s">
        <v>1718</v>
      </c>
      <c r="C465" s="407" t="s">
        <v>270</v>
      </c>
      <c r="D465" s="406" t="s">
        <v>1718</v>
      </c>
      <c r="E465" s="407" t="s">
        <v>756</v>
      </c>
      <c r="F465" s="408" t="s">
        <v>1719</v>
      </c>
      <c r="G465" s="417" t="s">
        <v>1720</v>
      </c>
      <c r="H465" s="396" t="s">
        <v>1721</v>
      </c>
      <c r="I465" s="388"/>
      <c r="J465" s="387"/>
      <c r="K465" s="388"/>
      <c r="L465" s="385"/>
    </row>
    <row r="466" spans="2:12">
      <c r="B466" s="401" t="s">
        <v>1718</v>
      </c>
      <c r="C466" s="402" t="s">
        <v>746</v>
      </c>
      <c r="D466" s="401" t="s">
        <v>1718</v>
      </c>
      <c r="E466" s="402" t="s">
        <v>748</v>
      </c>
      <c r="F466" s="403" t="s">
        <v>1722</v>
      </c>
      <c r="G466" s="412"/>
      <c r="H466" s="403"/>
      <c r="I466" s="412"/>
      <c r="J466" s="460"/>
      <c r="K466" s="412"/>
      <c r="L466" s="403"/>
    </row>
    <row r="467" spans="2:12">
      <c r="B467" s="406" t="s">
        <v>1723</v>
      </c>
      <c r="C467" s="407" t="s">
        <v>270</v>
      </c>
      <c r="D467" s="406" t="s">
        <v>1723</v>
      </c>
      <c r="E467" s="407" t="s">
        <v>756</v>
      </c>
      <c r="F467" s="411" t="s">
        <v>1724</v>
      </c>
      <c r="G467" s="417" t="s">
        <v>1725</v>
      </c>
      <c r="H467" s="396" t="s">
        <v>1726</v>
      </c>
      <c r="I467" s="417" t="s">
        <v>1727</v>
      </c>
      <c r="J467" s="461" t="s">
        <v>1726</v>
      </c>
      <c r="K467" s="417" t="s">
        <v>1728</v>
      </c>
      <c r="L467" s="396" t="s">
        <v>1729</v>
      </c>
    </row>
    <row r="468" spans="2:12">
      <c r="B468" s="383" t="s">
        <v>1723</v>
      </c>
      <c r="C468" s="384" t="s">
        <v>746</v>
      </c>
      <c r="D468" s="383" t="s">
        <v>1723</v>
      </c>
      <c r="E468" s="384" t="s">
        <v>748</v>
      </c>
      <c r="F468" s="393" t="s">
        <v>1730</v>
      </c>
      <c r="G468" s="412"/>
      <c r="H468" s="403"/>
      <c r="I468" s="412"/>
      <c r="J468" s="462"/>
      <c r="K468" s="388"/>
      <c r="L468" s="385"/>
    </row>
    <row r="469" spans="2:12">
      <c r="B469" s="414" t="s">
        <v>1731</v>
      </c>
      <c r="C469" s="415" t="s">
        <v>270</v>
      </c>
      <c r="D469" s="414" t="s">
        <v>1731</v>
      </c>
      <c r="E469" s="415" t="s">
        <v>756</v>
      </c>
      <c r="F469" s="416" t="s">
        <v>1732</v>
      </c>
      <c r="G469" s="435" t="s">
        <v>1733</v>
      </c>
      <c r="H469" s="398" t="s">
        <v>1734</v>
      </c>
      <c r="I469" s="435" t="s">
        <v>1735</v>
      </c>
      <c r="J469" s="398" t="s">
        <v>1732</v>
      </c>
      <c r="K469" s="388"/>
      <c r="L469" s="385"/>
    </row>
    <row r="470" spans="2:12">
      <c r="B470" s="401" t="s">
        <v>1736</v>
      </c>
      <c r="C470" s="402" t="s">
        <v>741</v>
      </c>
      <c r="D470" s="401" t="s">
        <v>1736</v>
      </c>
      <c r="E470" s="402" t="s">
        <v>739</v>
      </c>
      <c r="F470" s="403" t="s">
        <v>1737</v>
      </c>
      <c r="G470" s="435" t="s">
        <v>1738</v>
      </c>
      <c r="H470" s="425" t="s">
        <v>1737</v>
      </c>
      <c r="I470" s="435" t="s">
        <v>1739</v>
      </c>
      <c r="J470" s="425" t="s">
        <v>1737</v>
      </c>
      <c r="K470" s="412"/>
      <c r="L470" s="403"/>
    </row>
    <row r="471" spans="2:12">
      <c r="B471" s="394" t="s">
        <v>1740</v>
      </c>
      <c r="C471" s="395" t="s">
        <v>270</v>
      </c>
      <c r="D471" s="394" t="s">
        <v>1740</v>
      </c>
      <c r="E471" s="395" t="s">
        <v>739</v>
      </c>
      <c r="F471" s="416" t="s">
        <v>1741</v>
      </c>
      <c r="G471" s="435" t="s">
        <v>1740</v>
      </c>
      <c r="H471" s="398" t="s">
        <v>1741</v>
      </c>
      <c r="I471" s="386" t="s">
        <v>1742</v>
      </c>
      <c r="J471" s="398" t="s">
        <v>1743</v>
      </c>
      <c r="K471" s="417" t="s">
        <v>1744</v>
      </c>
      <c r="L471" s="463" t="s">
        <v>1745</v>
      </c>
    </row>
    <row r="472" spans="2:12">
      <c r="B472" s="414" t="s">
        <v>1746</v>
      </c>
      <c r="C472" s="415" t="s">
        <v>270</v>
      </c>
      <c r="D472" s="414" t="s">
        <v>1746</v>
      </c>
      <c r="E472" s="415" t="s">
        <v>756</v>
      </c>
      <c r="F472" s="416" t="s">
        <v>1747</v>
      </c>
      <c r="G472" s="386" t="s">
        <v>1748</v>
      </c>
      <c r="H472" s="425" t="s">
        <v>1747</v>
      </c>
      <c r="I472" s="386"/>
      <c r="J472" s="405"/>
      <c r="K472" s="388"/>
      <c r="L472" s="464"/>
    </row>
    <row r="473" spans="2:12">
      <c r="B473" s="406" t="s">
        <v>1749</v>
      </c>
      <c r="C473" s="407" t="s">
        <v>270</v>
      </c>
      <c r="D473" s="406" t="s">
        <v>1749</v>
      </c>
      <c r="E473" s="407" t="s">
        <v>756</v>
      </c>
      <c r="F473" s="408" t="s">
        <v>1750</v>
      </c>
      <c r="G473" s="417" t="s">
        <v>1751</v>
      </c>
      <c r="H473" s="398" t="s">
        <v>1752</v>
      </c>
      <c r="I473" s="417" t="s">
        <v>1753</v>
      </c>
      <c r="J473" s="387" t="s">
        <v>1754</v>
      </c>
      <c r="K473" s="388"/>
      <c r="L473" s="464"/>
    </row>
    <row r="474" spans="2:12">
      <c r="B474" s="401" t="s">
        <v>1749</v>
      </c>
      <c r="C474" s="402" t="s">
        <v>746</v>
      </c>
      <c r="D474" s="401" t="s">
        <v>1749</v>
      </c>
      <c r="E474" s="402" t="s">
        <v>748</v>
      </c>
      <c r="F474" s="413" t="s">
        <v>1755</v>
      </c>
      <c r="G474" s="412"/>
      <c r="H474" s="387"/>
      <c r="I474" s="388"/>
      <c r="J474" s="387"/>
      <c r="K474" s="388"/>
      <c r="L474" s="464"/>
    </row>
    <row r="475" spans="2:12">
      <c r="B475" s="414" t="s">
        <v>1756</v>
      </c>
      <c r="C475" s="415" t="s">
        <v>270</v>
      </c>
      <c r="D475" s="414" t="s">
        <v>1756</v>
      </c>
      <c r="E475" s="415" t="s">
        <v>756</v>
      </c>
      <c r="F475" s="416" t="s">
        <v>1757</v>
      </c>
      <c r="G475" s="435" t="s">
        <v>1758</v>
      </c>
      <c r="H475" s="425" t="s">
        <v>1757</v>
      </c>
      <c r="I475" s="412"/>
      <c r="J475" s="405"/>
      <c r="K475" s="388"/>
      <c r="L475" s="464"/>
    </row>
    <row r="476" spans="2:12">
      <c r="B476" s="414" t="s">
        <v>1759</v>
      </c>
      <c r="C476" s="415" t="s">
        <v>270</v>
      </c>
      <c r="D476" s="414" t="s">
        <v>1759</v>
      </c>
      <c r="E476" s="415" t="s">
        <v>756</v>
      </c>
      <c r="F476" s="416" t="s">
        <v>1760</v>
      </c>
      <c r="G476" s="404" t="s">
        <v>1761</v>
      </c>
      <c r="H476" s="425" t="s">
        <v>1760</v>
      </c>
      <c r="I476" s="417" t="s">
        <v>1762</v>
      </c>
      <c r="J476" s="387" t="s">
        <v>1763</v>
      </c>
      <c r="K476" s="388"/>
      <c r="L476" s="464"/>
    </row>
    <row r="477" spans="2:12">
      <c r="B477" s="394" t="s">
        <v>1764</v>
      </c>
      <c r="C477" s="395" t="s">
        <v>270</v>
      </c>
      <c r="D477" s="394"/>
      <c r="E477" s="395"/>
      <c r="F477" s="396" t="s">
        <v>1765</v>
      </c>
      <c r="G477" s="417" t="s">
        <v>1766</v>
      </c>
      <c r="H477" s="387" t="s">
        <v>1765</v>
      </c>
      <c r="I477" s="388"/>
      <c r="J477" s="387"/>
      <c r="K477" s="388"/>
      <c r="L477" s="464"/>
    </row>
    <row r="478" spans="2:12">
      <c r="B478" s="383"/>
      <c r="C478" s="384"/>
      <c r="D478" s="383" t="s">
        <v>1764</v>
      </c>
      <c r="E478" s="384" t="s">
        <v>756</v>
      </c>
      <c r="F478" s="385" t="s">
        <v>1767</v>
      </c>
      <c r="G478" s="388"/>
      <c r="H478" s="387"/>
      <c r="I478" s="388"/>
      <c r="J478" s="387"/>
      <c r="K478" s="388"/>
      <c r="L478" s="464"/>
    </row>
    <row r="479" spans="2:12">
      <c r="B479" s="401"/>
      <c r="C479" s="402"/>
      <c r="D479" s="401" t="s">
        <v>1764</v>
      </c>
      <c r="E479" s="402" t="s">
        <v>744</v>
      </c>
      <c r="F479" s="403" t="s">
        <v>1768</v>
      </c>
      <c r="G479" s="412"/>
      <c r="H479" s="387"/>
      <c r="I479" s="388"/>
      <c r="J479" s="387"/>
      <c r="K479" s="388"/>
      <c r="L479" s="464"/>
    </row>
    <row r="480" spans="2:12">
      <c r="B480" s="414" t="s">
        <v>1769</v>
      </c>
      <c r="C480" s="415" t="s">
        <v>270</v>
      </c>
      <c r="D480" s="414" t="s">
        <v>1769</v>
      </c>
      <c r="E480" s="415" t="s">
        <v>756</v>
      </c>
      <c r="F480" s="416" t="s">
        <v>1770</v>
      </c>
      <c r="G480" s="435" t="s">
        <v>1771</v>
      </c>
      <c r="H480" s="425" t="s">
        <v>1770</v>
      </c>
      <c r="I480" s="412"/>
      <c r="J480" s="405"/>
      <c r="K480" s="388"/>
      <c r="L480" s="464"/>
    </row>
    <row r="481" spans="2:12">
      <c r="B481" s="394" t="s">
        <v>1772</v>
      </c>
      <c r="C481" s="395" t="s">
        <v>270</v>
      </c>
      <c r="D481" s="394"/>
      <c r="E481" s="395"/>
      <c r="F481" s="396" t="s">
        <v>1773</v>
      </c>
      <c r="G481" s="417" t="s">
        <v>1774</v>
      </c>
      <c r="H481" s="398" t="s">
        <v>1773</v>
      </c>
      <c r="I481" s="417" t="s">
        <v>1775</v>
      </c>
      <c r="J481" s="398" t="s">
        <v>1773</v>
      </c>
      <c r="K481" s="388"/>
      <c r="L481" s="464"/>
    </row>
    <row r="482" spans="2:12">
      <c r="B482" s="383"/>
      <c r="C482" s="384"/>
      <c r="D482" s="383" t="s">
        <v>1772</v>
      </c>
      <c r="E482" s="384" t="s">
        <v>756</v>
      </c>
      <c r="F482" s="385" t="s">
        <v>1776</v>
      </c>
      <c r="G482" s="388"/>
      <c r="H482" s="387"/>
      <c r="I482" s="388"/>
      <c r="J482" s="387"/>
      <c r="K482" s="388"/>
      <c r="L482" s="464"/>
    </row>
    <row r="483" spans="2:12">
      <c r="B483" s="383"/>
      <c r="C483" s="384"/>
      <c r="D483" s="383" t="s">
        <v>1777</v>
      </c>
      <c r="E483" s="384" t="s">
        <v>744</v>
      </c>
      <c r="F483" s="385" t="s">
        <v>1778</v>
      </c>
      <c r="G483" s="388"/>
      <c r="H483" s="387"/>
      <c r="I483" s="388"/>
      <c r="J483" s="387"/>
      <c r="K483" s="388"/>
      <c r="L483" s="464"/>
    </row>
    <row r="484" spans="2:12">
      <c r="B484" s="383"/>
      <c r="C484" s="384"/>
      <c r="D484" s="383" t="s">
        <v>1777</v>
      </c>
      <c r="E484" s="384" t="s">
        <v>894</v>
      </c>
      <c r="F484" s="385" t="s">
        <v>1779</v>
      </c>
      <c r="G484" s="388"/>
      <c r="H484" s="387"/>
      <c r="I484" s="388"/>
      <c r="J484" s="387"/>
      <c r="K484" s="388"/>
      <c r="L484" s="464"/>
    </row>
    <row r="485" spans="2:12">
      <c r="B485" s="401"/>
      <c r="C485" s="402"/>
      <c r="D485" s="401" t="s">
        <v>1777</v>
      </c>
      <c r="E485" s="402" t="s">
        <v>896</v>
      </c>
      <c r="F485" s="403" t="s">
        <v>1780</v>
      </c>
      <c r="G485" s="412"/>
      <c r="H485" s="405"/>
      <c r="I485" s="412"/>
      <c r="J485" s="405"/>
      <c r="K485" s="388"/>
      <c r="L485" s="464"/>
    </row>
    <row r="486" spans="2:12">
      <c r="B486" s="414" t="s">
        <v>1781</v>
      </c>
      <c r="C486" s="415" t="s">
        <v>270</v>
      </c>
      <c r="D486" s="414" t="s">
        <v>1781</v>
      </c>
      <c r="E486" s="415" t="s">
        <v>756</v>
      </c>
      <c r="F486" s="416" t="s">
        <v>1782</v>
      </c>
      <c r="G486" s="404" t="s">
        <v>1783</v>
      </c>
      <c r="H486" s="425" t="s">
        <v>1782</v>
      </c>
      <c r="I486" s="404" t="s">
        <v>1784</v>
      </c>
      <c r="J486" s="425" t="s">
        <v>1782</v>
      </c>
      <c r="K486" s="388"/>
      <c r="L486" s="464"/>
    </row>
    <row r="487" spans="2:12">
      <c r="B487" s="414" t="s">
        <v>1785</v>
      </c>
      <c r="C487" s="415" t="s">
        <v>270</v>
      </c>
      <c r="D487" s="414" t="s">
        <v>1785</v>
      </c>
      <c r="E487" s="415" t="s">
        <v>756</v>
      </c>
      <c r="F487" s="416" t="s">
        <v>1786</v>
      </c>
      <c r="G487" s="418" t="s">
        <v>1787</v>
      </c>
      <c r="H487" s="425" t="s">
        <v>1786</v>
      </c>
      <c r="I487" s="418" t="s">
        <v>1788</v>
      </c>
      <c r="J487" s="425" t="s">
        <v>1786</v>
      </c>
      <c r="K487" s="388"/>
      <c r="L487" s="464"/>
    </row>
    <row r="488" spans="2:12">
      <c r="B488" s="414" t="s">
        <v>1789</v>
      </c>
      <c r="C488" s="415" t="s">
        <v>270</v>
      </c>
      <c r="D488" s="414" t="s">
        <v>1789</v>
      </c>
      <c r="E488" s="415" t="s">
        <v>756</v>
      </c>
      <c r="F488" s="416" t="s">
        <v>1790</v>
      </c>
      <c r="G488" s="435" t="s">
        <v>1791</v>
      </c>
      <c r="H488" s="425" t="s">
        <v>1790</v>
      </c>
      <c r="I488" s="417" t="s">
        <v>1792</v>
      </c>
      <c r="J488" s="398" t="s">
        <v>1793</v>
      </c>
      <c r="K488" s="388"/>
      <c r="L488" s="464"/>
    </row>
    <row r="489" spans="2:12">
      <c r="B489" s="406" t="s">
        <v>1794</v>
      </c>
      <c r="C489" s="407" t="s">
        <v>270</v>
      </c>
      <c r="D489" s="406" t="s">
        <v>1794</v>
      </c>
      <c r="E489" s="407" t="s">
        <v>756</v>
      </c>
      <c r="F489" s="408" t="s">
        <v>1795</v>
      </c>
      <c r="G489" s="388" t="s">
        <v>1796</v>
      </c>
      <c r="H489" s="396" t="s">
        <v>1797</v>
      </c>
      <c r="I489" s="388"/>
      <c r="J489" s="387"/>
      <c r="K489" s="388"/>
      <c r="L489" s="464"/>
    </row>
    <row r="490" spans="2:12">
      <c r="B490" s="409" t="s">
        <v>1794</v>
      </c>
      <c r="C490" s="410" t="s">
        <v>746</v>
      </c>
      <c r="D490" s="409" t="s">
        <v>1794</v>
      </c>
      <c r="E490" s="410" t="s">
        <v>748</v>
      </c>
      <c r="F490" s="411" t="s">
        <v>1798</v>
      </c>
      <c r="G490" s="388"/>
      <c r="H490" s="385"/>
      <c r="I490" s="388"/>
      <c r="J490" s="387"/>
      <c r="K490" s="388"/>
      <c r="L490" s="464"/>
    </row>
    <row r="491" spans="2:12">
      <c r="B491" s="409" t="s">
        <v>1794</v>
      </c>
      <c r="C491" s="410" t="s">
        <v>791</v>
      </c>
      <c r="D491" s="409" t="s">
        <v>1794</v>
      </c>
      <c r="E491" s="410" t="s">
        <v>792</v>
      </c>
      <c r="F491" s="411" t="s">
        <v>1799</v>
      </c>
      <c r="G491" s="388"/>
      <c r="H491" s="387"/>
      <c r="I491" s="388"/>
      <c r="J491" s="387"/>
      <c r="K491" s="388"/>
      <c r="L491" s="464"/>
    </row>
    <row r="492" spans="2:12">
      <c r="B492" s="409" t="s">
        <v>1794</v>
      </c>
      <c r="C492" s="410" t="s">
        <v>913</v>
      </c>
      <c r="D492" s="409" t="s">
        <v>1794</v>
      </c>
      <c r="E492" s="410" t="s">
        <v>914</v>
      </c>
      <c r="F492" s="411" t="s">
        <v>1800</v>
      </c>
      <c r="G492" s="388"/>
      <c r="H492" s="387"/>
      <c r="I492" s="388"/>
      <c r="J492" s="387"/>
      <c r="K492" s="388"/>
      <c r="L492" s="464"/>
    </row>
    <row r="493" spans="2:12">
      <c r="B493" s="409" t="s">
        <v>1794</v>
      </c>
      <c r="C493" s="410" t="s">
        <v>274</v>
      </c>
      <c r="D493" s="409" t="s">
        <v>1794</v>
      </c>
      <c r="E493" s="410" t="s">
        <v>1626</v>
      </c>
      <c r="F493" s="411" t="s">
        <v>1801</v>
      </c>
      <c r="G493" s="388"/>
      <c r="H493" s="387"/>
      <c r="I493" s="388"/>
      <c r="J493" s="387"/>
      <c r="K493" s="388"/>
      <c r="L493" s="464"/>
    </row>
    <row r="494" spans="2:12">
      <c r="B494" s="409" t="s">
        <v>1794</v>
      </c>
      <c r="C494" s="410" t="s">
        <v>278</v>
      </c>
      <c r="D494" s="409" t="s">
        <v>1794</v>
      </c>
      <c r="E494" s="410" t="s">
        <v>1802</v>
      </c>
      <c r="F494" s="411" t="s">
        <v>1803</v>
      </c>
      <c r="G494" s="388"/>
      <c r="H494" s="387"/>
      <c r="I494" s="388"/>
      <c r="J494" s="387"/>
      <c r="K494" s="388"/>
      <c r="L494" s="464"/>
    </row>
    <row r="495" spans="2:12">
      <c r="B495" s="409" t="s">
        <v>1804</v>
      </c>
      <c r="C495" s="410" t="s">
        <v>1805</v>
      </c>
      <c r="D495" s="409" t="s">
        <v>1804</v>
      </c>
      <c r="E495" s="410" t="s">
        <v>1806</v>
      </c>
      <c r="F495" s="411" t="s">
        <v>1807</v>
      </c>
      <c r="G495" s="388"/>
      <c r="H495" s="387"/>
      <c r="I495" s="388"/>
      <c r="J495" s="387"/>
      <c r="K495" s="388"/>
      <c r="L495" s="464"/>
    </row>
    <row r="496" spans="2:12">
      <c r="B496" s="401" t="s">
        <v>1804</v>
      </c>
      <c r="C496" s="402" t="s">
        <v>780</v>
      </c>
      <c r="D496" s="401" t="s">
        <v>1804</v>
      </c>
      <c r="E496" s="402" t="s">
        <v>800</v>
      </c>
      <c r="F496" s="413" t="s">
        <v>1808</v>
      </c>
      <c r="G496" s="412"/>
      <c r="H496" s="405"/>
      <c r="I496" s="412"/>
      <c r="J496" s="405"/>
      <c r="K496" s="388"/>
      <c r="L496" s="464"/>
    </row>
    <row r="497" spans="2:12">
      <c r="B497" s="394" t="s">
        <v>1809</v>
      </c>
      <c r="C497" s="395" t="s">
        <v>270</v>
      </c>
      <c r="D497" s="394" t="s">
        <v>1809</v>
      </c>
      <c r="E497" s="395" t="s">
        <v>756</v>
      </c>
      <c r="F497" s="385" t="s">
        <v>1810</v>
      </c>
      <c r="G497" s="417" t="s">
        <v>1809</v>
      </c>
      <c r="H497" s="396" t="s">
        <v>1810</v>
      </c>
      <c r="I497" s="417" t="s">
        <v>1811</v>
      </c>
      <c r="J497" s="398" t="s">
        <v>1810</v>
      </c>
      <c r="K497" s="388"/>
      <c r="L497" s="464"/>
    </row>
    <row r="498" spans="2:12">
      <c r="B498" s="406" t="s">
        <v>1812</v>
      </c>
      <c r="C498" s="407" t="s">
        <v>270</v>
      </c>
      <c r="D498" s="406" t="s">
        <v>1812</v>
      </c>
      <c r="E498" s="407" t="s">
        <v>756</v>
      </c>
      <c r="F498" s="408" t="s">
        <v>1813</v>
      </c>
      <c r="G498" s="417" t="s">
        <v>1812</v>
      </c>
      <c r="H498" s="396" t="s">
        <v>1814</v>
      </c>
      <c r="I498" s="417" t="s">
        <v>1815</v>
      </c>
      <c r="J498" s="461" t="s">
        <v>1816</v>
      </c>
      <c r="K498" s="417" t="s">
        <v>1817</v>
      </c>
      <c r="L498" s="396" t="s">
        <v>1818</v>
      </c>
    </row>
    <row r="499" spans="2:12">
      <c r="B499" s="409" t="s">
        <v>1812</v>
      </c>
      <c r="C499" s="410" t="s">
        <v>746</v>
      </c>
      <c r="D499" s="409" t="s">
        <v>1812</v>
      </c>
      <c r="E499" s="410" t="s">
        <v>748</v>
      </c>
      <c r="F499" s="411" t="s">
        <v>1819</v>
      </c>
      <c r="G499" s="388"/>
      <c r="H499" s="385"/>
      <c r="I499" s="388"/>
      <c r="J499" s="465"/>
      <c r="K499" s="388"/>
      <c r="L499" s="385"/>
    </row>
    <row r="500" spans="2:12">
      <c r="B500" s="401" t="s">
        <v>1820</v>
      </c>
      <c r="C500" s="402" t="s">
        <v>814</v>
      </c>
      <c r="D500" s="401" t="s">
        <v>1820</v>
      </c>
      <c r="E500" s="402" t="s">
        <v>815</v>
      </c>
      <c r="F500" s="403" t="s">
        <v>1821</v>
      </c>
      <c r="G500" s="412"/>
      <c r="H500" s="405"/>
      <c r="I500" s="412"/>
      <c r="J500" s="462"/>
      <c r="K500" s="388"/>
      <c r="L500" s="385"/>
    </row>
    <row r="501" spans="2:12">
      <c r="B501" s="406" t="s">
        <v>1822</v>
      </c>
      <c r="C501" s="407" t="s">
        <v>270</v>
      </c>
      <c r="D501" s="406" t="s">
        <v>1822</v>
      </c>
      <c r="E501" s="407" t="s">
        <v>756</v>
      </c>
      <c r="F501" s="408" t="s">
        <v>1823</v>
      </c>
      <c r="G501" s="417" t="s">
        <v>1824</v>
      </c>
      <c r="H501" s="396" t="s">
        <v>1825</v>
      </c>
      <c r="I501" s="417" t="s">
        <v>1826</v>
      </c>
      <c r="J501" s="461" t="s">
        <v>1825</v>
      </c>
      <c r="K501" s="388"/>
      <c r="L501" s="385"/>
    </row>
    <row r="502" spans="2:12">
      <c r="B502" s="409" t="s">
        <v>1822</v>
      </c>
      <c r="C502" s="410" t="s">
        <v>746</v>
      </c>
      <c r="D502" s="409" t="s">
        <v>1822</v>
      </c>
      <c r="E502" s="410" t="s">
        <v>748</v>
      </c>
      <c r="F502" s="411" t="s">
        <v>1827</v>
      </c>
      <c r="G502" s="388"/>
      <c r="H502" s="385"/>
      <c r="I502" s="388"/>
      <c r="J502" s="465"/>
      <c r="K502" s="388"/>
      <c r="L502" s="385"/>
    </row>
    <row r="503" spans="2:12">
      <c r="B503" s="401" t="s">
        <v>1822</v>
      </c>
      <c r="C503" s="402" t="s">
        <v>791</v>
      </c>
      <c r="D503" s="401" t="s">
        <v>1822</v>
      </c>
      <c r="E503" s="402" t="s">
        <v>792</v>
      </c>
      <c r="F503" s="413" t="s">
        <v>1828</v>
      </c>
      <c r="G503" s="412"/>
      <c r="H503" s="403"/>
      <c r="I503" s="412"/>
      <c r="J503" s="462"/>
      <c r="K503" s="388"/>
      <c r="L503" s="385"/>
    </row>
    <row r="504" spans="2:12">
      <c r="B504" s="394" t="s">
        <v>1829</v>
      </c>
      <c r="C504" s="395" t="s">
        <v>741</v>
      </c>
      <c r="D504" s="394"/>
      <c r="E504" s="419"/>
      <c r="F504" s="393" t="s">
        <v>1830</v>
      </c>
      <c r="G504" s="417" t="s">
        <v>1829</v>
      </c>
      <c r="H504" s="398" t="s">
        <v>1831</v>
      </c>
      <c r="I504" s="417" t="s">
        <v>1832</v>
      </c>
      <c r="J504" s="398" t="s">
        <v>1831</v>
      </c>
      <c r="K504" s="388"/>
      <c r="L504" s="385"/>
    </row>
    <row r="505" spans="2:12">
      <c r="B505" s="383"/>
      <c r="C505" s="384"/>
      <c r="D505" s="383" t="s">
        <v>1829</v>
      </c>
      <c r="E505" s="422" t="s">
        <v>739</v>
      </c>
      <c r="F505" s="385" t="s">
        <v>1833</v>
      </c>
      <c r="G505" s="388"/>
      <c r="H505" s="387"/>
      <c r="I505" s="388"/>
      <c r="J505" s="387"/>
      <c r="K505" s="388"/>
      <c r="L505" s="385"/>
    </row>
    <row r="506" spans="2:12">
      <c r="B506" s="401"/>
      <c r="C506" s="402"/>
      <c r="D506" s="401" t="s">
        <v>1829</v>
      </c>
      <c r="E506" s="423" t="s">
        <v>806</v>
      </c>
      <c r="F506" s="390" t="s">
        <v>1834</v>
      </c>
      <c r="G506" s="412"/>
      <c r="H506" s="405"/>
      <c r="I506" s="412"/>
      <c r="J506" s="405"/>
      <c r="K506" s="388"/>
      <c r="L506" s="385"/>
    </row>
    <row r="507" spans="2:12">
      <c r="B507" s="401" t="s">
        <v>1835</v>
      </c>
      <c r="C507" s="402" t="s">
        <v>741</v>
      </c>
      <c r="D507" s="401" t="s">
        <v>1835</v>
      </c>
      <c r="E507" s="402" t="s">
        <v>739</v>
      </c>
      <c r="F507" s="416" t="s">
        <v>1836</v>
      </c>
      <c r="G507" s="435" t="s">
        <v>1835</v>
      </c>
      <c r="H507" s="403" t="s">
        <v>1836</v>
      </c>
      <c r="I507" s="435" t="s">
        <v>1837</v>
      </c>
      <c r="J507" s="405" t="s">
        <v>1836</v>
      </c>
      <c r="K507" s="388"/>
      <c r="L507" s="385"/>
    </row>
    <row r="508" spans="2:12">
      <c r="B508" s="406" t="s">
        <v>1838</v>
      </c>
      <c r="C508" s="447" t="s">
        <v>741</v>
      </c>
      <c r="D508" s="406" t="s">
        <v>1838</v>
      </c>
      <c r="E508" s="447" t="s">
        <v>739</v>
      </c>
      <c r="F508" s="408" t="s">
        <v>1839</v>
      </c>
      <c r="G508" s="386" t="s">
        <v>1838</v>
      </c>
      <c r="H508" s="396" t="s">
        <v>1840</v>
      </c>
      <c r="I508" s="386" t="s">
        <v>1841</v>
      </c>
      <c r="J508" s="398" t="s">
        <v>1840</v>
      </c>
      <c r="K508" s="388"/>
      <c r="L508" s="385"/>
    </row>
    <row r="509" spans="2:12">
      <c r="B509" s="409" t="s">
        <v>1838</v>
      </c>
      <c r="C509" s="444" t="s">
        <v>834</v>
      </c>
      <c r="D509" s="409" t="s">
        <v>1838</v>
      </c>
      <c r="E509" s="444" t="s">
        <v>901</v>
      </c>
      <c r="F509" s="411" t="s">
        <v>1842</v>
      </c>
      <c r="G509" s="386"/>
      <c r="H509" s="387"/>
      <c r="I509" s="386"/>
      <c r="J509" s="387"/>
      <c r="K509" s="388"/>
      <c r="L509" s="385"/>
    </row>
    <row r="510" spans="2:12">
      <c r="B510" s="420" t="s">
        <v>1838</v>
      </c>
      <c r="C510" s="448" t="s">
        <v>848</v>
      </c>
      <c r="D510" s="420" t="s">
        <v>1838</v>
      </c>
      <c r="E510" s="448" t="s">
        <v>971</v>
      </c>
      <c r="F510" s="413" t="s">
        <v>1843</v>
      </c>
      <c r="G510" s="404"/>
      <c r="H510" s="405"/>
      <c r="I510" s="404"/>
      <c r="J510" s="405"/>
      <c r="K510" s="412"/>
      <c r="L510" s="403"/>
    </row>
    <row r="511" spans="2:12">
      <c r="B511" s="401" t="s">
        <v>1844</v>
      </c>
      <c r="C511" s="402" t="s">
        <v>270</v>
      </c>
      <c r="D511" s="401" t="s">
        <v>1844</v>
      </c>
      <c r="E511" s="402" t="s">
        <v>756</v>
      </c>
      <c r="F511" s="403" t="s">
        <v>1845</v>
      </c>
      <c r="G511" s="412" t="s">
        <v>1846</v>
      </c>
      <c r="H511" s="405" t="s">
        <v>1847</v>
      </c>
      <c r="I511" s="388" t="s">
        <v>1848</v>
      </c>
      <c r="J511" s="387" t="s">
        <v>133</v>
      </c>
      <c r="K511" s="417" t="s">
        <v>1849</v>
      </c>
      <c r="L511" s="396" t="s">
        <v>1850</v>
      </c>
    </row>
    <row r="512" spans="2:12">
      <c r="B512" s="414" t="s">
        <v>1851</v>
      </c>
      <c r="C512" s="415" t="s">
        <v>270</v>
      </c>
      <c r="D512" s="414" t="s">
        <v>1851</v>
      </c>
      <c r="E512" s="415" t="s">
        <v>756</v>
      </c>
      <c r="F512" s="403" t="s">
        <v>1852</v>
      </c>
      <c r="G512" s="435" t="s">
        <v>1853</v>
      </c>
      <c r="H512" s="425" t="s">
        <v>1854</v>
      </c>
      <c r="I512" s="412"/>
      <c r="J512" s="405"/>
      <c r="K512" s="412"/>
      <c r="L512" s="403"/>
    </row>
    <row r="513" spans="2:12">
      <c r="B513" s="406" t="s">
        <v>1855</v>
      </c>
      <c r="C513" s="407" t="s">
        <v>270</v>
      </c>
      <c r="D513" s="406" t="s">
        <v>1855</v>
      </c>
      <c r="E513" s="407" t="s">
        <v>756</v>
      </c>
      <c r="F513" s="408" t="s">
        <v>1856</v>
      </c>
      <c r="G513" s="417" t="s">
        <v>1857</v>
      </c>
      <c r="H513" s="398" t="s">
        <v>1858</v>
      </c>
      <c r="I513" s="417" t="s">
        <v>1859</v>
      </c>
      <c r="J513" s="398" t="s">
        <v>525</v>
      </c>
      <c r="K513" s="417" t="s">
        <v>1860</v>
      </c>
      <c r="L513" s="396" t="s">
        <v>1861</v>
      </c>
    </row>
    <row r="514" spans="2:12">
      <c r="B514" s="383" t="s">
        <v>1855</v>
      </c>
      <c r="C514" s="384" t="s">
        <v>746</v>
      </c>
      <c r="D514" s="383" t="s">
        <v>1855</v>
      </c>
      <c r="E514" s="384" t="s">
        <v>748</v>
      </c>
      <c r="F514" s="393" t="s">
        <v>1862</v>
      </c>
      <c r="G514" s="388"/>
      <c r="H514" s="387"/>
      <c r="I514" s="388"/>
      <c r="J514" s="387"/>
      <c r="K514" s="388"/>
      <c r="L514" s="385"/>
    </row>
    <row r="515" spans="2:12">
      <c r="B515" s="409" t="s">
        <v>1863</v>
      </c>
      <c r="C515" s="410" t="s">
        <v>814</v>
      </c>
      <c r="D515" s="409" t="s">
        <v>1863</v>
      </c>
      <c r="E515" s="410" t="s">
        <v>815</v>
      </c>
      <c r="F515" s="411" t="s">
        <v>1864</v>
      </c>
      <c r="G515" s="386"/>
      <c r="H515" s="385"/>
      <c r="I515" s="388"/>
      <c r="J515" s="387"/>
      <c r="K515" s="388"/>
      <c r="L515" s="385"/>
    </row>
    <row r="516" spans="2:12">
      <c r="B516" s="409" t="s">
        <v>1863</v>
      </c>
      <c r="C516" s="410" t="s">
        <v>817</v>
      </c>
      <c r="D516" s="409" t="s">
        <v>1863</v>
      </c>
      <c r="E516" s="410" t="s">
        <v>818</v>
      </c>
      <c r="F516" s="411" t="s">
        <v>1865</v>
      </c>
      <c r="G516" s="386"/>
      <c r="H516" s="387"/>
      <c r="I516" s="388"/>
      <c r="J516" s="387"/>
      <c r="K516" s="388"/>
      <c r="L516" s="385"/>
    </row>
    <row r="517" spans="2:12">
      <c r="B517" s="406" t="s">
        <v>1866</v>
      </c>
      <c r="C517" s="407" t="s">
        <v>270</v>
      </c>
      <c r="D517" s="406" t="s">
        <v>1866</v>
      </c>
      <c r="E517" s="407" t="s">
        <v>756</v>
      </c>
      <c r="F517" s="408" t="s">
        <v>1867</v>
      </c>
      <c r="G517" s="417" t="s">
        <v>1868</v>
      </c>
      <c r="H517" s="396" t="s">
        <v>1869</v>
      </c>
      <c r="I517" s="388"/>
      <c r="J517" s="387"/>
      <c r="K517" s="388"/>
      <c r="L517" s="385"/>
    </row>
    <row r="518" spans="2:12">
      <c r="B518" s="409" t="s">
        <v>1866</v>
      </c>
      <c r="C518" s="410" t="s">
        <v>746</v>
      </c>
      <c r="D518" s="409" t="s">
        <v>1866</v>
      </c>
      <c r="E518" s="410" t="s">
        <v>748</v>
      </c>
      <c r="F518" s="411" t="s">
        <v>1870</v>
      </c>
      <c r="G518" s="388"/>
      <c r="H518" s="385"/>
      <c r="I518" s="388"/>
      <c r="J518" s="387"/>
      <c r="K518" s="388"/>
      <c r="L518" s="385"/>
    </row>
    <row r="519" spans="2:12">
      <c r="B519" s="409" t="s">
        <v>1866</v>
      </c>
      <c r="C519" s="410" t="s">
        <v>791</v>
      </c>
      <c r="D519" s="409" t="s">
        <v>1866</v>
      </c>
      <c r="E519" s="410" t="s">
        <v>792</v>
      </c>
      <c r="F519" s="411" t="s">
        <v>1871</v>
      </c>
      <c r="G519" s="388"/>
      <c r="H519" s="387"/>
      <c r="I519" s="388"/>
      <c r="J519" s="387"/>
      <c r="K519" s="388"/>
      <c r="L519" s="385"/>
    </row>
    <row r="520" spans="2:12">
      <c r="B520" s="401" t="s">
        <v>1866</v>
      </c>
      <c r="C520" s="402" t="s">
        <v>913</v>
      </c>
      <c r="D520" s="401" t="s">
        <v>1866</v>
      </c>
      <c r="E520" s="402" t="s">
        <v>914</v>
      </c>
      <c r="F520" s="413" t="s">
        <v>1872</v>
      </c>
      <c r="G520" s="412"/>
      <c r="H520" s="405"/>
      <c r="I520" s="412"/>
      <c r="J520" s="405"/>
      <c r="K520" s="388"/>
      <c r="L520" s="385"/>
    </row>
    <row r="521" spans="2:12">
      <c r="B521" s="406" t="s">
        <v>1873</v>
      </c>
      <c r="C521" s="407" t="s">
        <v>270</v>
      </c>
      <c r="D521" s="406" t="s">
        <v>1873</v>
      </c>
      <c r="E521" s="407" t="s">
        <v>756</v>
      </c>
      <c r="F521" s="408" t="s">
        <v>1874</v>
      </c>
      <c r="G521" s="417" t="s">
        <v>1875</v>
      </c>
      <c r="H521" s="398" t="s">
        <v>1876</v>
      </c>
      <c r="I521" s="417" t="s">
        <v>1877</v>
      </c>
      <c r="J521" s="398" t="s">
        <v>1878</v>
      </c>
      <c r="K521" s="388"/>
      <c r="L521" s="385"/>
    </row>
    <row r="522" spans="2:12">
      <c r="B522" s="409" t="s">
        <v>1873</v>
      </c>
      <c r="C522" s="410" t="s">
        <v>746</v>
      </c>
      <c r="D522" s="409" t="s">
        <v>1873</v>
      </c>
      <c r="E522" s="410" t="s">
        <v>748</v>
      </c>
      <c r="F522" s="411" t="s">
        <v>1879</v>
      </c>
      <c r="G522" s="388"/>
      <c r="H522" s="387"/>
      <c r="I522" s="388"/>
      <c r="J522" s="387"/>
      <c r="K522" s="388"/>
      <c r="L522" s="385"/>
    </row>
    <row r="523" spans="2:12">
      <c r="B523" s="409" t="s">
        <v>1873</v>
      </c>
      <c r="C523" s="410" t="s">
        <v>791</v>
      </c>
      <c r="D523" s="409" t="s">
        <v>1873</v>
      </c>
      <c r="E523" s="410" t="s">
        <v>792</v>
      </c>
      <c r="F523" s="411" t="s">
        <v>1880</v>
      </c>
      <c r="G523" s="388"/>
      <c r="H523" s="387"/>
      <c r="I523" s="388"/>
      <c r="J523" s="387"/>
      <c r="K523" s="388"/>
      <c r="L523" s="385"/>
    </row>
    <row r="524" spans="2:12">
      <c r="B524" s="409" t="s">
        <v>1873</v>
      </c>
      <c r="C524" s="410" t="s">
        <v>913</v>
      </c>
      <c r="D524" s="409" t="s">
        <v>1873</v>
      </c>
      <c r="E524" s="410" t="s">
        <v>914</v>
      </c>
      <c r="F524" s="411" t="s">
        <v>1881</v>
      </c>
      <c r="G524" s="388"/>
      <c r="H524" s="387"/>
      <c r="I524" s="388"/>
      <c r="J524" s="387"/>
      <c r="K524" s="388"/>
      <c r="L524" s="385"/>
    </row>
    <row r="525" spans="2:12">
      <c r="B525" s="409" t="s">
        <v>1873</v>
      </c>
      <c r="C525" s="410" t="s">
        <v>274</v>
      </c>
      <c r="D525" s="409" t="s">
        <v>1873</v>
      </c>
      <c r="E525" s="410" t="s">
        <v>1626</v>
      </c>
      <c r="F525" s="411" t="s">
        <v>1882</v>
      </c>
      <c r="G525" s="388"/>
      <c r="H525" s="387"/>
      <c r="I525" s="388"/>
      <c r="J525" s="387"/>
      <c r="K525" s="388"/>
      <c r="L525" s="385"/>
    </row>
    <row r="526" spans="2:12">
      <c r="B526" s="401" t="s">
        <v>1873</v>
      </c>
      <c r="C526" s="402" t="s">
        <v>278</v>
      </c>
      <c r="D526" s="401" t="s">
        <v>1873</v>
      </c>
      <c r="E526" s="402" t="s">
        <v>1802</v>
      </c>
      <c r="F526" s="413" t="s">
        <v>1883</v>
      </c>
      <c r="G526" s="412"/>
      <c r="H526" s="405"/>
      <c r="I526" s="388"/>
      <c r="J526" s="387"/>
      <c r="K526" s="388"/>
      <c r="L526" s="385"/>
    </row>
    <row r="527" spans="2:12">
      <c r="B527" s="414" t="s">
        <v>1884</v>
      </c>
      <c r="C527" s="415" t="s">
        <v>270</v>
      </c>
      <c r="D527" s="414" t="s">
        <v>1884</v>
      </c>
      <c r="E527" s="415" t="s">
        <v>756</v>
      </c>
      <c r="F527" s="403" t="s">
        <v>1885</v>
      </c>
      <c r="G527" s="435" t="s">
        <v>1886</v>
      </c>
      <c r="H527" s="405" t="s">
        <v>1885</v>
      </c>
      <c r="I527" s="412"/>
      <c r="J527" s="405"/>
      <c r="K527" s="412"/>
      <c r="L527" s="403"/>
    </row>
    <row r="528" spans="2:12">
      <c r="B528" s="406" t="s">
        <v>1887</v>
      </c>
      <c r="C528" s="407" t="s">
        <v>270</v>
      </c>
      <c r="D528" s="406" t="s">
        <v>1887</v>
      </c>
      <c r="E528" s="407" t="s">
        <v>756</v>
      </c>
      <c r="F528" s="408" t="s">
        <v>1888</v>
      </c>
      <c r="G528" s="417" t="s">
        <v>1889</v>
      </c>
      <c r="H528" s="396" t="s">
        <v>1890</v>
      </c>
      <c r="I528" s="417" t="s">
        <v>1891</v>
      </c>
      <c r="J528" s="398" t="s">
        <v>1890</v>
      </c>
      <c r="K528" s="417" t="s">
        <v>1892</v>
      </c>
      <c r="L528" s="466" t="s">
        <v>1893</v>
      </c>
    </row>
    <row r="529" spans="2:12">
      <c r="B529" s="409" t="s">
        <v>1887</v>
      </c>
      <c r="C529" s="410" t="s">
        <v>746</v>
      </c>
      <c r="D529" s="409" t="s">
        <v>1887</v>
      </c>
      <c r="E529" s="410" t="s">
        <v>748</v>
      </c>
      <c r="F529" s="411" t="s">
        <v>1894</v>
      </c>
      <c r="G529" s="388"/>
      <c r="H529" s="385"/>
      <c r="I529" s="388"/>
      <c r="J529" s="387"/>
      <c r="K529" s="388"/>
      <c r="L529" s="467"/>
    </row>
    <row r="530" spans="2:12">
      <c r="B530" s="409" t="s">
        <v>1887</v>
      </c>
      <c r="C530" s="410" t="s">
        <v>791</v>
      </c>
      <c r="D530" s="409" t="s">
        <v>1887</v>
      </c>
      <c r="E530" s="410" t="s">
        <v>792</v>
      </c>
      <c r="F530" s="411" t="s">
        <v>1895</v>
      </c>
      <c r="G530" s="388"/>
      <c r="H530" s="385"/>
      <c r="I530" s="388"/>
      <c r="J530" s="387"/>
      <c r="K530" s="388"/>
      <c r="L530" s="385"/>
    </row>
    <row r="531" spans="2:12">
      <c r="B531" s="409" t="s">
        <v>1896</v>
      </c>
      <c r="C531" s="410" t="s">
        <v>817</v>
      </c>
      <c r="D531" s="409" t="s">
        <v>1896</v>
      </c>
      <c r="E531" s="410" t="s">
        <v>818</v>
      </c>
      <c r="F531" s="411" t="s">
        <v>1897</v>
      </c>
      <c r="G531" s="388"/>
      <c r="H531" s="385"/>
      <c r="I531" s="388"/>
      <c r="J531" s="387"/>
      <c r="K531" s="388"/>
      <c r="L531" s="385"/>
    </row>
    <row r="532" spans="2:12">
      <c r="B532" s="401" t="s">
        <v>1887</v>
      </c>
      <c r="C532" s="402" t="s">
        <v>294</v>
      </c>
      <c r="D532" s="401" t="s">
        <v>1887</v>
      </c>
      <c r="E532" s="402" t="s">
        <v>955</v>
      </c>
      <c r="F532" s="403" t="s">
        <v>1898</v>
      </c>
      <c r="G532" s="412"/>
      <c r="H532" s="403"/>
      <c r="I532" s="412"/>
      <c r="J532" s="405"/>
      <c r="K532" s="388"/>
      <c r="L532" s="385"/>
    </row>
    <row r="533" spans="2:12">
      <c r="B533" s="406" t="s">
        <v>1899</v>
      </c>
      <c r="C533" s="407" t="s">
        <v>270</v>
      </c>
      <c r="D533" s="406" t="s">
        <v>1899</v>
      </c>
      <c r="E533" s="407" t="s">
        <v>756</v>
      </c>
      <c r="F533" s="408" t="s">
        <v>1900</v>
      </c>
      <c r="G533" s="417" t="s">
        <v>1901</v>
      </c>
      <c r="H533" s="396" t="s">
        <v>1902</v>
      </c>
      <c r="I533" s="417" t="s">
        <v>1903</v>
      </c>
      <c r="J533" s="398" t="s">
        <v>1902</v>
      </c>
      <c r="K533" s="388"/>
      <c r="L533" s="385"/>
    </row>
    <row r="534" spans="2:12">
      <c r="B534" s="401" t="s">
        <v>1899</v>
      </c>
      <c r="C534" s="402" t="s">
        <v>746</v>
      </c>
      <c r="D534" s="401" t="s">
        <v>1899</v>
      </c>
      <c r="E534" s="402" t="s">
        <v>748</v>
      </c>
      <c r="F534" s="413" t="s">
        <v>1904</v>
      </c>
      <c r="G534" s="412"/>
      <c r="H534" s="403"/>
      <c r="I534" s="412"/>
      <c r="J534" s="405"/>
      <c r="K534" s="388"/>
      <c r="L534" s="385"/>
    </row>
    <row r="535" spans="2:12">
      <c r="B535" s="406" t="s">
        <v>1905</v>
      </c>
      <c r="C535" s="407" t="s">
        <v>270</v>
      </c>
      <c r="D535" s="406" t="s">
        <v>1905</v>
      </c>
      <c r="E535" s="407" t="s">
        <v>756</v>
      </c>
      <c r="F535" s="408" t="s">
        <v>1906</v>
      </c>
      <c r="G535" s="417" t="s">
        <v>1907</v>
      </c>
      <c r="H535" s="396" t="s">
        <v>1908</v>
      </c>
      <c r="I535" s="417" t="s">
        <v>1909</v>
      </c>
      <c r="J535" s="398" t="s">
        <v>1908</v>
      </c>
      <c r="K535" s="388"/>
      <c r="L535" s="385"/>
    </row>
    <row r="536" spans="2:12">
      <c r="B536" s="409" t="s">
        <v>1905</v>
      </c>
      <c r="C536" s="410" t="s">
        <v>811</v>
      </c>
      <c r="D536" s="409" t="s">
        <v>1905</v>
      </c>
      <c r="E536" s="410" t="s">
        <v>812</v>
      </c>
      <c r="F536" s="411" t="s">
        <v>1910</v>
      </c>
      <c r="G536" s="388"/>
      <c r="H536" s="385"/>
      <c r="I536" s="388"/>
      <c r="J536" s="387"/>
      <c r="K536" s="388"/>
      <c r="L536" s="385"/>
    </row>
    <row r="537" spans="2:12">
      <c r="B537" s="383" t="s">
        <v>1905</v>
      </c>
      <c r="C537" s="384" t="s">
        <v>814</v>
      </c>
      <c r="D537" s="383" t="s">
        <v>1905</v>
      </c>
      <c r="E537" s="384" t="s">
        <v>815</v>
      </c>
      <c r="F537" s="411" t="s">
        <v>1911</v>
      </c>
      <c r="G537" s="388"/>
      <c r="H537" s="385"/>
      <c r="I537" s="388"/>
      <c r="J537" s="387"/>
      <c r="K537" s="388"/>
      <c r="L537" s="385"/>
    </row>
    <row r="538" spans="2:12">
      <c r="B538" s="391" t="s">
        <v>1905</v>
      </c>
      <c r="C538" s="392" t="s">
        <v>1524</v>
      </c>
      <c r="D538" s="391" t="s">
        <v>1905</v>
      </c>
      <c r="E538" s="392" t="s">
        <v>1525</v>
      </c>
      <c r="F538" s="393" t="s">
        <v>1912</v>
      </c>
      <c r="G538" s="388"/>
      <c r="H538" s="385"/>
      <c r="I538" s="388"/>
      <c r="J538" s="387"/>
      <c r="K538" s="388"/>
      <c r="L538" s="385"/>
    </row>
    <row r="539" spans="2:12">
      <c r="B539" s="420" t="s">
        <v>1905</v>
      </c>
      <c r="C539" s="421" t="s">
        <v>294</v>
      </c>
      <c r="D539" s="420" t="s">
        <v>1905</v>
      </c>
      <c r="E539" s="421" t="s">
        <v>955</v>
      </c>
      <c r="F539" s="413" t="s">
        <v>1913</v>
      </c>
      <c r="G539" s="404"/>
      <c r="H539" s="403"/>
      <c r="I539" s="412"/>
      <c r="J539" s="403"/>
      <c r="K539" s="388"/>
      <c r="L539" s="385"/>
    </row>
    <row r="540" spans="2:12">
      <c r="B540" s="399" t="s">
        <v>1914</v>
      </c>
      <c r="C540" s="400" t="s">
        <v>741</v>
      </c>
      <c r="D540" s="399" t="s">
        <v>1914</v>
      </c>
      <c r="E540" s="400" t="s">
        <v>739</v>
      </c>
      <c r="F540" s="390" t="s">
        <v>1915</v>
      </c>
      <c r="G540" s="386" t="s">
        <v>1916</v>
      </c>
      <c r="H540" s="385" t="s">
        <v>1917</v>
      </c>
      <c r="I540" s="388" t="s">
        <v>1918</v>
      </c>
      <c r="J540" s="387" t="s">
        <v>1917</v>
      </c>
      <c r="K540" s="388"/>
      <c r="L540" s="385"/>
    </row>
    <row r="541" spans="2:12">
      <c r="B541" s="399" t="s">
        <v>1914</v>
      </c>
      <c r="C541" s="400" t="s">
        <v>834</v>
      </c>
      <c r="D541" s="399" t="s">
        <v>1914</v>
      </c>
      <c r="E541" s="400" t="s">
        <v>901</v>
      </c>
      <c r="F541" s="390" t="s">
        <v>1919</v>
      </c>
      <c r="G541" s="386"/>
      <c r="H541" s="385"/>
      <c r="I541" s="388"/>
      <c r="J541" s="387"/>
      <c r="K541" s="412"/>
      <c r="L541" s="403"/>
    </row>
    <row r="542" spans="2:12">
      <c r="B542" s="406" t="s">
        <v>1920</v>
      </c>
      <c r="C542" s="407" t="s">
        <v>270</v>
      </c>
      <c r="D542" s="406" t="s">
        <v>1920</v>
      </c>
      <c r="E542" s="407" t="s">
        <v>756</v>
      </c>
      <c r="F542" s="408" t="s">
        <v>1921</v>
      </c>
      <c r="G542" s="417" t="s">
        <v>1922</v>
      </c>
      <c r="H542" s="398" t="s">
        <v>1923</v>
      </c>
      <c r="I542" s="417" t="s">
        <v>1924</v>
      </c>
      <c r="J542" s="398" t="s">
        <v>1923</v>
      </c>
      <c r="K542" s="417" t="s">
        <v>1925</v>
      </c>
      <c r="L542" s="396" t="s">
        <v>1923</v>
      </c>
    </row>
    <row r="543" spans="2:12">
      <c r="B543" s="401" t="s">
        <v>1920</v>
      </c>
      <c r="C543" s="402" t="s">
        <v>746</v>
      </c>
      <c r="D543" s="401" t="s">
        <v>1920</v>
      </c>
      <c r="E543" s="402" t="s">
        <v>748</v>
      </c>
      <c r="F543" s="413" t="s">
        <v>1926</v>
      </c>
      <c r="G543" s="412"/>
      <c r="H543" s="405"/>
      <c r="I543" s="412"/>
      <c r="J543" s="405"/>
      <c r="K543" s="412"/>
      <c r="L543" s="403"/>
    </row>
    <row r="544" spans="2:12">
      <c r="B544" s="394" t="s">
        <v>1927</v>
      </c>
      <c r="C544" s="395" t="s">
        <v>270</v>
      </c>
      <c r="D544" s="394"/>
      <c r="E544" s="395"/>
      <c r="F544" s="396" t="s">
        <v>1928</v>
      </c>
      <c r="G544" s="417" t="s">
        <v>1929</v>
      </c>
      <c r="H544" s="398" t="s">
        <v>1930</v>
      </c>
      <c r="I544" s="417" t="s">
        <v>1931</v>
      </c>
      <c r="J544" s="387" t="s">
        <v>1932</v>
      </c>
      <c r="K544" s="417" t="s">
        <v>1933</v>
      </c>
      <c r="L544" s="396" t="s">
        <v>1934</v>
      </c>
    </row>
    <row r="545" spans="2:12">
      <c r="B545" s="383"/>
      <c r="C545" s="384"/>
      <c r="D545" s="383" t="s">
        <v>1927</v>
      </c>
      <c r="E545" s="384" t="s">
        <v>756</v>
      </c>
      <c r="F545" s="385" t="s">
        <v>1935</v>
      </c>
      <c r="G545" s="388"/>
      <c r="H545" s="387"/>
      <c r="I545" s="388"/>
      <c r="J545" s="387"/>
      <c r="K545" s="388"/>
      <c r="L545" s="385"/>
    </row>
    <row r="546" spans="2:12">
      <c r="B546" s="383"/>
      <c r="C546" s="384"/>
      <c r="D546" s="383" t="s">
        <v>1927</v>
      </c>
      <c r="E546" s="384" t="s">
        <v>744</v>
      </c>
      <c r="F546" s="385" t="s">
        <v>1936</v>
      </c>
      <c r="G546" s="388"/>
      <c r="H546" s="387"/>
      <c r="I546" s="388"/>
      <c r="J546" s="387"/>
      <c r="K546" s="388"/>
      <c r="L546" s="385"/>
    </row>
    <row r="547" spans="2:12">
      <c r="B547" s="383"/>
      <c r="C547" s="384"/>
      <c r="D547" s="383" t="s">
        <v>1927</v>
      </c>
      <c r="E547" s="384" t="s">
        <v>894</v>
      </c>
      <c r="F547" s="385" t="s">
        <v>1937</v>
      </c>
      <c r="G547" s="388"/>
      <c r="H547" s="387"/>
      <c r="I547" s="388"/>
      <c r="J547" s="387"/>
      <c r="K547" s="388"/>
      <c r="L547" s="385"/>
    </row>
    <row r="548" spans="2:12">
      <c r="B548" s="383"/>
      <c r="C548" s="384"/>
      <c r="D548" s="383" t="s">
        <v>1927</v>
      </c>
      <c r="E548" s="384" t="s">
        <v>896</v>
      </c>
      <c r="F548" s="385" t="s">
        <v>1938</v>
      </c>
      <c r="G548" s="388"/>
      <c r="H548" s="387"/>
      <c r="I548" s="388"/>
      <c r="J548" s="387"/>
      <c r="K548" s="388"/>
      <c r="L548" s="385"/>
    </row>
    <row r="549" spans="2:12">
      <c r="B549" s="401"/>
      <c r="C549" s="402"/>
      <c r="D549" s="401" t="s">
        <v>1927</v>
      </c>
      <c r="E549" s="402" t="s">
        <v>898</v>
      </c>
      <c r="F549" s="403" t="s">
        <v>1939</v>
      </c>
      <c r="G549" s="412"/>
      <c r="H549" s="405"/>
      <c r="I549" s="388"/>
      <c r="J549" s="387"/>
      <c r="K549" s="388"/>
      <c r="L549" s="385"/>
    </row>
    <row r="550" spans="2:12">
      <c r="B550" s="414" t="s">
        <v>1940</v>
      </c>
      <c r="C550" s="415" t="s">
        <v>270</v>
      </c>
      <c r="D550" s="414" t="s">
        <v>1940</v>
      </c>
      <c r="E550" s="415" t="s">
        <v>756</v>
      </c>
      <c r="F550" s="390" t="s">
        <v>1941</v>
      </c>
      <c r="G550" s="404" t="s">
        <v>1942</v>
      </c>
      <c r="H550" s="416" t="s">
        <v>1943</v>
      </c>
      <c r="I550" s="412"/>
      <c r="J550" s="405"/>
      <c r="K550" s="388"/>
      <c r="L550" s="385"/>
    </row>
    <row r="551" spans="2:12">
      <c r="B551" s="394" t="s">
        <v>1944</v>
      </c>
      <c r="C551" s="395" t="s">
        <v>270</v>
      </c>
      <c r="D551" s="394"/>
      <c r="E551" s="395"/>
      <c r="F551" s="396" t="s">
        <v>1945</v>
      </c>
      <c r="G551" s="417" t="s">
        <v>1946</v>
      </c>
      <c r="H551" s="398" t="s">
        <v>1945</v>
      </c>
      <c r="I551" s="417" t="s">
        <v>1947</v>
      </c>
      <c r="J551" s="428" t="s">
        <v>1948</v>
      </c>
      <c r="K551" s="388"/>
      <c r="L551" s="385"/>
    </row>
    <row r="552" spans="2:12">
      <c r="B552" s="383"/>
      <c r="C552" s="384"/>
      <c r="D552" s="383" t="s">
        <v>1944</v>
      </c>
      <c r="E552" s="384" t="s">
        <v>756</v>
      </c>
      <c r="F552" s="385" t="s">
        <v>1949</v>
      </c>
      <c r="G552" s="388"/>
      <c r="H552" s="387"/>
      <c r="I552" s="388"/>
      <c r="J552" s="387"/>
      <c r="K552" s="388"/>
      <c r="L552" s="385"/>
    </row>
    <row r="553" spans="2:12">
      <c r="B553" s="401"/>
      <c r="C553" s="402"/>
      <c r="D553" s="401" t="s">
        <v>1944</v>
      </c>
      <c r="E553" s="402" t="s">
        <v>744</v>
      </c>
      <c r="F553" s="403" t="s">
        <v>1950</v>
      </c>
      <c r="G553" s="412"/>
      <c r="H553" s="405"/>
      <c r="I553" s="412"/>
      <c r="J553" s="405"/>
      <c r="K553" s="388"/>
      <c r="L553" s="385"/>
    </row>
    <row r="554" spans="2:12">
      <c r="B554" s="414" t="s">
        <v>1951</v>
      </c>
      <c r="C554" s="415" t="s">
        <v>68</v>
      </c>
      <c r="D554" s="414" t="s">
        <v>1951</v>
      </c>
      <c r="E554" s="415" t="s">
        <v>1595</v>
      </c>
      <c r="F554" s="416" t="s">
        <v>1952</v>
      </c>
      <c r="G554" s="435" t="s">
        <v>1953</v>
      </c>
      <c r="H554" s="425" t="s">
        <v>1954</v>
      </c>
      <c r="I554" s="417" t="s">
        <v>1955</v>
      </c>
      <c r="J554" s="398" t="s">
        <v>1956</v>
      </c>
      <c r="K554" s="388"/>
      <c r="L554" s="385"/>
    </row>
    <row r="555" spans="2:12">
      <c r="B555" s="414" t="s">
        <v>1957</v>
      </c>
      <c r="C555" s="415" t="s">
        <v>68</v>
      </c>
      <c r="D555" s="414" t="s">
        <v>1957</v>
      </c>
      <c r="E555" s="415" t="s">
        <v>1595</v>
      </c>
      <c r="F555" s="416" t="s">
        <v>1958</v>
      </c>
      <c r="G555" s="435" t="s">
        <v>1959</v>
      </c>
      <c r="H555" s="387" t="s">
        <v>1958</v>
      </c>
      <c r="I555" s="412"/>
      <c r="J555" s="426"/>
      <c r="K555" s="388"/>
      <c r="L555" s="385"/>
    </row>
    <row r="556" spans="2:12">
      <c r="B556" s="409" t="s">
        <v>1960</v>
      </c>
      <c r="C556" s="410" t="s">
        <v>741</v>
      </c>
      <c r="D556" s="409" t="s">
        <v>1960</v>
      </c>
      <c r="E556" s="410" t="s">
        <v>739</v>
      </c>
      <c r="F556" s="390" t="s">
        <v>1961</v>
      </c>
      <c r="G556" s="417" t="s">
        <v>1962</v>
      </c>
      <c r="H556" s="396" t="s">
        <v>1963</v>
      </c>
      <c r="I556" s="417" t="s">
        <v>1964</v>
      </c>
      <c r="J556" s="398" t="s">
        <v>1963</v>
      </c>
      <c r="K556" s="388"/>
      <c r="L556" s="385"/>
    </row>
    <row r="557" spans="2:12">
      <c r="B557" s="409" t="s">
        <v>1960</v>
      </c>
      <c r="C557" s="410" t="s">
        <v>834</v>
      </c>
      <c r="D557" s="409" t="s">
        <v>1960</v>
      </c>
      <c r="E557" s="410" t="s">
        <v>901</v>
      </c>
      <c r="F557" s="411" t="s">
        <v>1965</v>
      </c>
      <c r="G557" s="388"/>
      <c r="H557" s="387"/>
      <c r="I557" s="388"/>
      <c r="J557" s="387"/>
      <c r="K557" s="388"/>
      <c r="L557" s="385"/>
    </row>
    <row r="558" spans="2:12">
      <c r="B558" s="409" t="s">
        <v>1960</v>
      </c>
      <c r="C558" s="410" t="s">
        <v>848</v>
      </c>
      <c r="D558" s="409" t="s">
        <v>1960</v>
      </c>
      <c r="E558" s="444" t="s">
        <v>971</v>
      </c>
      <c r="F558" s="411" t="s">
        <v>1966</v>
      </c>
      <c r="G558" s="388"/>
      <c r="H558" s="387"/>
      <c r="I558" s="388"/>
      <c r="J558" s="387"/>
      <c r="K558" s="388"/>
      <c r="L558" s="385"/>
    </row>
    <row r="559" spans="2:12">
      <c r="B559" s="399" t="s">
        <v>1960</v>
      </c>
      <c r="C559" s="400" t="s">
        <v>1524</v>
      </c>
      <c r="D559" s="399" t="s">
        <v>1960</v>
      </c>
      <c r="E559" s="400" t="s">
        <v>1525</v>
      </c>
      <c r="F559" s="411" t="s">
        <v>1967</v>
      </c>
      <c r="G559" s="388"/>
      <c r="H559" s="387"/>
      <c r="I559" s="388"/>
      <c r="J559" s="387"/>
      <c r="K559" s="388"/>
      <c r="L559" s="385"/>
    </row>
    <row r="560" spans="2:12">
      <c r="B560" s="409" t="s">
        <v>1960</v>
      </c>
      <c r="C560" s="410" t="s">
        <v>294</v>
      </c>
      <c r="D560" s="409" t="s">
        <v>1960</v>
      </c>
      <c r="E560" s="444" t="s">
        <v>955</v>
      </c>
      <c r="F560" s="411" t="s">
        <v>1968</v>
      </c>
      <c r="G560" s="388"/>
      <c r="H560" s="387"/>
      <c r="I560" s="388"/>
      <c r="J560" s="387"/>
      <c r="K560" s="388"/>
      <c r="L560" s="385"/>
    </row>
    <row r="561" spans="2:12">
      <c r="B561" s="401" t="s">
        <v>1960</v>
      </c>
      <c r="C561" s="402" t="s">
        <v>780</v>
      </c>
      <c r="D561" s="401" t="s">
        <v>1960</v>
      </c>
      <c r="E561" s="402" t="s">
        <v>800</v>
      </c>
      <c r="F561" s="413" t="s">
        <v>1969</v>
      </c>
      <c r="G561" s="412"/>
      <c r="H561" s="405"/>
      <c r="I561" s="412"/>
      <c r="J561" s="405"/>
      <c r="K561" s="412"/>
      <c r="L561" s="403"/>
    </row>
    <row r="562" spans="2:12">
      <c r="B562" s="414" t="s">
        <v>1970</v>
      </c>
      <c r="C562" s="415" t="s">
        <v>270</v>
      </c>
      <c r="D562" s="414" t="s">
        <v>1970</v>
      </c>
      <c r="E562" s="415" t="s">
        <v>756</v>
      </c>
      <c r="F562" s="416" t="s">
        <v>1971</v>
      </c>
      <c r="G562" s="435" t="s">
        <v>1972</v>
      </c>
      <c r="H562" s="393" t="s">
        <v>1971</v>
      </c>
      <c r="I562" s="435" t="s">
        <v>1973</v>
      </c>
      <c r="J562" s="468" t="s">
        <v>1971</v>
      </c>
      <c r="K562" s="417" t="s">
        <v>1974</v>
      </c>
      <c r="L562" s="385" t="s">
        <v>1975</v>
      </c>
    </row>
    <row r="563" spans="2:12">
      <c r="B563" s="394" t="s">
        <v>1976</v>
      </c>
      <c r="C563" s="395" t="s">
        <v>270</v>
      </c>
      <c r="D563" s="394" t="s">
        <v>1976</v>
      </c>
      <c r="E563" s="395" t="s">
        <v>756</v>
      </c>
      <c r="F563" s="396" t="s">
        <v>1977</v>
      </c>
      <c r="G563" s="397" t="s">
        <v>1978</v>
      </c>
      <c r="H563" s="396" t="s">
        <v>1979</v>
      </c>
      <c r="I563" s="397" t="s">
        <v>1980</v>
      </c>
      <c r="J563" s="398" t="s">
        <v>1979</v>
      </c>
      <c r="K563" s="388"/>
      <c r="L563" s="385"/>
    </row>
    <row r="564" spans="2:12">
      <c r="B564" s="420" t="s">
        <v>1976</v>
      </c>
      <c r="C564" s="421" t="s">
        <v>811</v>
      </c>
      <c r="D564" s="420" t="s">
        <v>1976</v>
      </c>
      <c r="E564" s="421" t="s">
        <v>812</v>
      </c>
      <c r="F564" s="413" t="s">
        <v>1981</v>
      </c>
      <c r="G564" s="404"/>
      <c r="H564" s="403"/>
      <c r="I564" s="404"/>
      <c r="J564" s="403"/>
      <c r="K564" s="388"/>
      <c r="L564" s="385"/>
    </row>
    <row r="565" spans="2:12">
      <c r="B565" s="406" t="s">
        <v>1982</v>
      </c>
      <c r="C565" s="407" t="s">
        <v>270</v>
      </c>
      <c r="D565" s="406" t="s">
        <v>1982</v>
      </c>
      <c r="E565" s="407" t="s">
        <v>756</v>
      </c>
      <c r="F565" s="408" t="s">
        <v>1983</v>
      </c>
      <c r="G565" s="386" t="s">
        <v>1984</v>
      </c>
      <c r="H565" s="385" t="s">
        <v>1985</v>
      </c>
      <c r="I565" s="386" t="s">
        <v>1986</v>
      </c>
      <c r="J565" s="387" t="s">
        <v>1985</v>
      </c>
      <c r="K565" s="388"/>
      <c r="L565" s="385"/>
    </row>
    <row r="566" spans="2:12">
      <c r="B566" s="409" t="s">
        <v>1982</v>
      </c>
      <c r="C566" s="410" t="s">
        <v>746</v>
      </c>
      <c r="D566" s="409" t="s">
        <v>1982</v>
      </c>
      <c r="E566" s="410" t="s">
        <v>748</v>
      </c>
      <c r="F566" s="411" t="s">
        <v>1987</v>
      </c>
      <c r="G566" s="386"/>
      <c r="H566" s="443"/>
      <c r="I566" s="386"/>
      <c r="J566" s="429"/>
      <c r="K566" s="388"/>
      <c r="L566" s="385"/>
    </row>
    <row r="567" spans="2:12">
      <c r="B567" s="409" t="s">
        <v>1982</v>
      </c>
      <c r="C567" s="410" t="s">
        <v>791</v>
      </c>
      <c r="D567" s="409" t="s">
        <v>1982</v>
      </c>
      <c r="E567" s="410" t="s">
        <v>792</v>
      </c>
      <c r="F567" s="411" t="s">
        <v>1988</v>
      </c>
      <c r="G567" s="386"/>
      <c r="H567" s="385"/>
      <c r="I567" s="386"/>
      <c r="J567" s="387"/>
      <c r="K567" s="388"/>
      <c r="L567" s="385"/>
    </row>
    <row r="568" spans="2:12">
      <c r="B568" s="409" t="s">
        <v>1982</v>
      </c>
      <c r="C568" s="410" t="s">
        <v>913</v>
      </c>
      <c r="D568" s="409" t="s">
        <v>1982</v>
      </c>
      <c r="E568" s="410" t="s">
        <v>914</v>
      </c>
      <c r="F568" s="411" t="s">
        <v>1989</v>
      </c>
      <c r="G568" s="386"/>
      <c r="H568" s="385"/>
      <c r="I568" s="386"/>
      <c r="J568" s="387"/>
      <c r="K568" s="388"/>
      <c r="L568" s="385"/>
    </row>
    <row r="569" spans="2:12">
      <c r="B569" s="391" t="s">
        <v>1982</v>
      </c>
      <c r="C569" s="392" t="s">
        <v>872</v>
      </c>
      <c r="D569" s="391" t="s">
        <v>1982</v>
      </c>
      <c r="E569" s="392" t="s">
        <v>1025</v>
      </c>
      <c r="F569" s="413" t="s">
        <v>1990</v>
      </c>
      <c r="G569" s="404"/>
      <c r="H569" s="390"/>
      <c r="I569" s="404"/>
      <c r="J569" s="438"/>
      <c r="K569" s="388"/>
      <c r="L569" s="385"/>
    </row>
    <row r="570" spans="2:12">
      <c r="B570" s="406" t="s">
        <v>1991</v>
      </c>
      <c r="C570" s="407" t="s">
        <v>270</v>
      </c>
      <c r="D570" s="406" t="s">
        <v>1991</v>
      </c>
      <c r="E570" s="407" t="s">
        <v>756</v>
      </c>
      <c r="F570" s="408" t="s">
        <v>1992</v>
      </c>
      <c r="G570" s="417" t="s">
        <v>1993</v>
      </c>
      <c r="H570" s="396" t="s">
        <v>1994</v>
      </c>
      <c r="I570" s="417" t="s">
        <v>1995</v>
      </c>
      <c r="J570" s="398" t="s">
        <v>1994</v>
      </c>
      <c r="K570" s="388"/>
      <c r="L570" s="385"/>
    </row>
    <row r="571" spans="2:12">
      <c r="B571" s="409" t="s">
        <v>1991</v>
      </c>
      <c r="C571" s="410" t="s">
        <v>746</v>
      </c>
      <c r="D571" s="409" t="s">
        <v>1991</v>
      </c>
      <c r="E571" s="410" t="s">
        <v>748</v>
      </c>
      <c r="F571" s="411" t="s">
        <v>1996</v>
      </c>
      <c r="G571" s="388"/>
      <c r="H571" s="385"/>
      <c r="I571" s="388"/>
      <c r="J571" s="387"/>
      <c r="K571" s="388"/>
      <c r="L571" s="385"/>
    </row>
    <row r="572" spans="2:12">
      <c r="B572" s="409" t="s">
        <v>1991</v>
      </c>
      <c r="C572" s="410" t="s">
        <v>848</v>
      </c>
      <c r="D572" s="409" t="s">
        <v>1991</v>
      </c>
      <c r="E572" s="410" t="s">
        <v>971</v>
      </c>
      <c r="F572" s="411" t="s">
        <v>1997</v>
      </c>
      <c r="G572" s="431"/>
      <c r="H572" s="385"/>
      <c r="I572" s="431"/>
      <c r="J572" s="387"/>
      <c r="K572" s="431"/>
      <c r="L572" s="385"/>
    </row>
    <row r="573" spans="2:12">
      <c r="B573" s="409" t="s">
        <v>1991</v>
      </c>
      <c r="C573" s="410" t="s">
        <v>1524</v>
      </c>
      <c r="D573" s="409" t="s">
        <v>1991</v>
      </c>
      <c r="E573" s="410" t="s">
        <v>1525</v>
      </c>
      <c r="F573" s="411" t="s">
        <v>1998</v>
      </c>
      <c r="G573" s="431"/>
      <c r="H573" s="385"/>
      <c r="I573" s="431"/>
      <c r="J573" s="387"/>
      <c r="K573" s="431"/>
      <c r="L573" s="385"/>
    </row>
    <row r="574" spans="2:12">
      <c r="B574" s="409" t="s">
        <v>1991</v>
      </c>
      <c r="C574" s="410" t="s">
        <v>294</v>
      </c>
      <c r="D574" s="409" t="s">
        <v>1991</v>
      </c>
      <c r="E574" s="410" t="s">
        <v>955</v>
      </c>
      <c r="F574" s="411" t="s">
        <v>1999</v>
      </c>
      <c r="G574" s="431"/>
      <c r="H574" s="385"/>
      <c r="I574" s="431"/>
      <c r="J574" s="387"/>
      <c r="K574" s="431"/>
      <c r="L574" s="385"/>
    </row>
    <row r="575" spans="2:12">
      <c r="B575" s="401" t="s">
        <v>1991</v>
      </c>
      <c r="C575" s="402" t="s">
        <v>780</v>
      </c>
      <c r="D575" s="401" t="s">
        <v>1991</v>
      </c>
      <c r="E575" s="402" t="s">
        <v>800</v>
      </c>
      <c r="F575" s="413" t="s">
        <v>2000</v>
      </c>
      <c r="G575" s="427"/>
      <c r="H575" s="403"/>
      <c r="I575" s="427"/>
      <c r="J575" s="405"/>
      <c r="K575" s="431"/>
      <c r="L575" s="385"/>
    </row>
    <row r="576" spans="2:12">
      <c r="B576" s="406" t="s">
        <v>2001</v>
      </c>
      <c r="C576" s="407" t="s">
        <v>741</v>
      </c>
      <c r="D576" s="406" t="s">
        <v>2001</v>
      </c>
      <c r="E576" s="407" t="s">
        <v>739</v>
      </c>
      <c r="F576" s="408" t="s">
        <v>2002</v>
      </c>
      <c r="G576" s="430" t="s">
        <v>2003</v>
      </c>
      <c r="H576" s="398" t="s">
        <v>2004</v>
      </c>
      <c r="I576" s="430" t="s">
        <v>2005</v>
      </c>
      <c r="J576" s="461" t="s">
        <v>2004</v>
      </c>
      <c r="K576" s="431"/>
      <c r="L576" s="385"/>
    </row>
    <row r="577" spans="2:12">
      <c r="B577" s="409" t="s">
        <v>2001</v>
      </c>
      <c r="C577" s="410" t="s">
        <v>834</v>
      </c>
      <c r="D577" s="409" t="s">
        <v>2001</v>
      </c>
      <c r="E577" s="410" t="s">
        <v>901</v>
      </c>
      <c r="F577" s="411" t="s">
        <v>2006</v>
      </c>
      <c r="G577" s="431"/>
      <c r="H577" s="469"/>
      <c r="I577" s="431"/>
      <c r="J577" s="470"/>
      <c r="K577" s="431"/>
      <c r="L577" s="385"/>
    </row>
    <row r="578" spans="2:12">
      <c r="B578" s="409" t="s">
        <v>2001</v>
      </c>
      <c r="C578" s="410" t="s">
        <v>848</v>
      </c>
      <c r="D578" s="409" t="s">
        <v>2001</v>
      </c>
      <c r="E578" s="410" t="s">
        <v>971</v>
      </c>
      <c r="F578" s="411" t="s">
        <v>2007</v>
      </c>
      <c r="G578" s="431"/>
      <c r="H578" s="387"/>
      <c r="I578" s="431"/>
      <c r="J578" s="465"/>
      <c r="K578" s="431"/>
      <c r="L578" s="385"/>
    </row>
    <row r="579" spans="2:12">
      <c r="B579" s="409" t="s">
        <v>2001</v>
      </c>
      <c r="C579" s="410" t="s">
        <v>1524</v>
      </c>
      <c r="D579" s="409" t="s">
        <v>2001</v>
      </c>
      <c r="E579" s="410" t="s">
        <v>1525</v>
      </c>
      <c r="F579" s="411" t="s">
        <v>2008</v>
      </c>
      <c r="G579" s="431"/>
      <c r="H579" s="387"/>
      <c r="I579" s="431"/>
      <c r="J579" s="465"/>
      <c r="K579" s="431"/>
      <c r="L579" s="385"/>
    </row>
    <row r="580" spans="2:12">
      <c r="B580" s="401" t="s">
        <v>2001</v>
      </c>
      <c r="C580" s="402" t="s">
        <v>780</v>
      </c>
      <c r="D580" s="401" t="s">
        <v>2001</v>
      </c>
      <c r="E580" s="402" t="s">
        <v>800</v>
      </c>
      <c r="F580" s="413" t="s">
        <v>2004</v>
      </c>
      <c r="G580" s="427"/>
      <c r="H580" s="405"/>
      <c r="I580" s="427"/>
      <c r="J580" s="462"/>
      <c r="K580" s="427"/>
      <c r="L580" s="403"/>
    </row>
    <row r="581" spans="2:12">
      <c r="B581" s="414" t="s">
        <v>2009</v>
      </c>
      <c r="C581" s="415" t="s">
        <v>2010</v>
      </c>
      <c r="D581" s="414" t="s">
        <v>2009</v>
      </c>
      <c r="E581" s="415" t="s">
        <v>2011</v>
      </c>
      <c r="F581" s="403" t="s">
        <v>2012</v>
      </c>
      <c r="G581" s="471" t="s">
        <v>2013</v>
      </c>
      <c r="H581" s="405" t="s">
        <v>2014</v>
      </c>
      <c r="I581" s="471" t="s">
        <v>2015</v>
      </c>
      <c r="J581" s="405" t="s">
        <v>2014</v>
      </c>
      <c r="K581" s="471" t="s">
        <v>2016</v>
      </c>
      <c r="L581" s="403" t="s">
        <v>2014</v>
      </c>
    </row>
    <row r="582" spans="2:12">
      <c r="B582" s="414" t="s">
        <v>2017</v>
      </c>
      <c r="C582" s="415" t="s">
        <v>2018</v>
      </c>
      <c r="D582" s="414" t="s">
        <v>2017</v>
      </c>
      <c r="E582" s="415" t="s">
        <v>2019</v>
      </c>
      <c r="F582" s="416" t="s">
        <v>2020</v>
      </c>
      <c r="G582" s="471" t="s">
        <v>2021</v>
      </c>
      <c r="H582" s="425" t="s">
        <v>2022</v>
      </c>
      <c r="I582" s="471" t="s">
        <v>2023</v>
      </c>
      <c r="J582" s="425" t="s">
        <v>2022</v>
      </c>
      <c r="K582" s="471" t="s">
        <v>2024</v>
      </c>
      <c r="L582" s="416" t="s">
        <v>2022</v>
      </c>
    </row>
    <row r="583" spans="2:12">
      <c r="B583" s="401" t="s">
        <v>2025</v>
      </c>
      <c r="C583" s="402" t="s">
        <v>2018</v>
      </c>
      <c r="D583" s="401" t="s">
        <v>2025</v>
      </c>
      <c r="E583" s="402" t="s">
        <v>2019</v>
      </c>
      <c r="F583" s="403" t="s">
        <v>2026</v>
      </c>
      <c r="G583" s="471" t="s">
        <v>2027</v>
      </c>
      <c r="H583" s="405" t="s">
        <v>2026</v>
      </c>
      <c r="I583" s="471" t="s">
        <v>2028</v>
      </c>
      <c r="J583" s="425" t="s">
        <v>2026</v>
      </c>
      <c r="K583" s="471" t="s">
        <v>2029</v>
      </c>
      <c r="L583" s="403" t="s">
        <v>2030</v>
      </c>
    </row>
    <row r="584" spans="2:12" s="474" customFormat="1">
      <c r="B584" s="472"/>
      <c r="C584" s="384"/>
      <c r="D584" s="472"/>
      <c r="E584" s="384"/>
      <c r="F584" s="465"/>
      <c r="G584" s="473"/>
      <c r="H584" s="465"/>
      <c r="I584" s="473"/>
      <c r="J584" s="461"/>
      <c r="K584" s="473"/>
      <c r="L584" s="465"/>
    </row>
  </sheetData>
  <mergeCells count="17">
    <mergeCell ref="B1:L1"/>
    <mergeCell ref="B7:F7"/>
    <mergeCell ref="G7:H7"/>
    <mergeCell ref="I7:J7"/>
    <mergeCell ref="K7:L7"/>
    <mergeCell ref="L8:L9"/>
    <mergeCell ref="B9:C9"/>
    <mergeCell ref="D9:E9"/>
    <mergeCell ref="H183:H184"/>
    <mergeCell ref="J183:J185"/>
    <mergeCell ref="B8:E8"/>
    <mergeCell ref="F8:F9"/>
    <mergeCell ref="G8:G9"/>
    <mergeCell ref="H8:H9"/>
    <mergeCell ref="I8:I9"/>
    <mergeCell ref="J8:J9"/>
    <mergeCell ref="K8:K9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7F16F-A517-4F6A-A1FF-7DDD636884C1}">
  <dimension ref="A1:K6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E11"/>
    </sheetView>
  </sheetViews>
  <sheetFormatPr defaultRowHeight="13"/>
  <cols>
    <col min="1" max="1" width="2.5" style="146" customWidth="1"/>
    <col min="2" max="2" width="18.75" style="146" customWidth="1"/>
    <col min="3" max="4" width="13.25" style="146" customWidth="1"/>
    <col min="5" max="5" width="28.33203125" style="146" customWidth="1"/>
    <col min="6" max="7" width="9" style="146"/>
    <col min="8" max="8" width="13" style="146" customWidth="1"/>
    <col min="9" max="9" width="12.33203125" style="146" customWidth="1"/>
    <col min="10" max="256" width="9" style="146"/>
    <col min="257" max="257" width="2.5" style="146" customWidth="1"/>
    <col min="258" max="258" width="18.25" style="146" customWidth="1"/>
    <col min="259" max="260" width="13.25" style="146" customWidth="1"/>
    <col min="261" max="261" width="28.33203125" style="146" customWidth="1"/>
    <col min="262" max="263" width="9" style="146"/>
    <col min="264" max="264" width="13" style="146" customWidth="1"/>
    <col min="265" max="265" width="12.33203125" style="146" customWidth="1"/>
    <col min="266" max="512" width="9" style="146"/>
    <col min="513" max="513" width="2.5" style="146" customWidth="1"/>
    <col min="514" max="514" width="18.25" style="146" customWidth="1"/>
    <col min="515" max="516" width="13.25" style="146" customWidth="1"/>
    <col min="517" max="517" width="28.33203125" style="146" customWidth="1"/>
    <col min="518" max="519" width="9" style="146"/>
    <col min="520" max="520" width="13" style="146" customWidth="1"/>
    <col min="521" max="521" width="12.33203125" style="146" customWidth="1"/>
    <col min="522" max="768" width="9" style="146"/>
    <col min="769" max="769" width="2.5" style="146" customWidth="1"/>
    <col min="770" max="770" width="18.25" style="146" customWidth="1"/>
    <col min="771" max="772" width="13.25" style="146" customWidth="1"/>
    <col min="773" max="773" width="28.33203125" style="146" customWidth="1"/>
    <col min="774" max="775" width="9" style="146"/>
    <col min="776" max="776" width="13" style="146" customWidth="1"/>
    <col min="777" max="777" width="12.33203125" style="146" customWidth="1"/>
    <col min="778" max="1024" width="9" style="146"/>
    <col min="1025" max="1025" width="2.5" style="146" customWidth="1"/>
    <col min="1026" max="1026" width="18.25" style="146" customWidth="1"/>
    <col min="1027" max="1028" width="13.25" style="146" customWidth="1"/>
    <col min="1029" max="1029" width="28.33203125" style="146" customWidth="1"/>
    <col min="1030" max="1031" width="9" style="146"/>
    <col min="1032" max="1032" width="13" style="146" customWidth="1"/>
    <col min="1033" max="1033" width="12.33203125" style="146" customWidth="1"/>
    <col min="1034" max="1280" width="9" style="146"/>
    <col min="1281" max="1281" width="2.5" style="146" customWidth="1"/>
    <col min="1282" max="1282" width="18.25" style="146" customWidth="1"/>
    <col min="1283" max="1284" width="13.25" style="146" customWidth="1"/>
    <col min="1285" max="1285" width="28.33203125" style="146" customWidth="1"/>
    <col min="1286" max="1287" width="9" style="146"/>
    <col min="1288" max="1288" width="13" style="146" customWidth="1"/>
    <col min="1289" max="1289" width="12.33203125" style="146" customWidth="1"/>
    <col min="1290" max="1536" width="9" style="146"/>
    <col min="1537" max="1537" width="2.5" style="146" customWidth="1"/>
    <col min="1538" max="1538" width="18.25" style="146" customWidth="1"/>
    <col min="1539" max="1540" width="13.25" style="146" customWidth="1"/>
    <col min="1541" max="1541" width="28.33203125" style="146" customWidth="1"/>
    <col min="1542" max="1543" width="9" style="146"/>
    <col min="1544" max="1544" width="13" style="146" customWidth="1"/>
    <col min="1545" max="1545" width="12.33203125" style="146" customWidth="1"/>
    <col min="1546" max="1792" width="9" style="146"/>
    <col min="1793" max="1793" width="2.5" style="146" customWidth="1"/>
    <col min="1794" max="1794" width="18.25" style="146" customWidth="1"/>
    <col min="1795" max="1796" width="13.25" style="146" customWidth="1"/>
    <col min="1797" max="1797" width="28.33203125" style="146" customWidth="1"/>
    <col min="1798" max="1799" width="9" style="146"/>
    <col min="1800" max="1800" width="13" style="146" customWidth="1"/>
    <col min="1801" max="1801" width="12.33203125" style="146" customWidth="1"/>
    <col min="1802" max="2048" width="9" style="146"/>
    <col min="2049" max="2049" width="2.5" style="146" customWidth="1"/>
    <col min="2050" max="2050" width="18.25" style="146" customWidth="1"/>
    <col min="2051" max="2052" width="13.25" style="146" customWidth="1"/>
    <col min="2053" max="2053" width="28.33203125" style="146" customWidth="1"/>
    <col min="2054" max="2055" width="9" style="146"/>
    <col min="2056" max="2056" width="13" style="146" customWidth="1"/>
    <col min="2057" max="2057" width="12.33203125" style="146" customWidth="1"/>
    <col min="2058" max="2304" width="9" style="146"/>
    <col min="2305" max="2305" width="2.5" style="146" customWidth="1"/>
    <col min="2306" max="2306" width="18.25" style="146" customWidth="1"/>
    <col min="2307" max="2308" width="13.25" style="146" customWidth="1"/>
    <col min="2309" max="2309" width="28.33203125" style="146" customWidth="1"/>
    <col min="2310" max="2311" width="9" style="146"/>
    <col min="2312" max="2312" width="13" style="146" customWidth="1"/>
    <col min="2313" max="2313" width="12.33203125" style="146" customWidth="1"/>
    <col min="2314" max="2560" width="9" style="146"/>
    <col min="2561" max="2561" width="2.5" style="146" customWidth="1"/>
    <col min="2562" max="2562" width="18.25" style="146" customWidth="1"/>
    <col min="2563" max="2564" width="13.25" style="146" customWidth="1"/>
    <col min="2565" max="2565" width="28.33203125" style="146" customWidth="1"/>
    <col min="2566" max="2567" width="9" style="146"/>
    <col min="2568" max="2568" width="13" style="146" customWidth="1"/>
    <col min="2569" max="2569" width="12.33203125" style="146" customWidth="1"/>
    <col min="2570" max="2816" width="9" style="146"/>
    <col min="2817" max="2817" width="2.5" style="146" customWidth="1"/>
    <col min="2818" max="2818" width="18.25" style="146" customWidth="1"/>
    <col min="2819" max="2820" width="13.25" style="146" customWidth="1"/>
    <col min="2821" max="2821" width="28.33203125" style="146" customWidth="1"/>
    <col min="2822" max="2823" width="9" style="146"/>
    <col min="2824" max="2824" width="13" style="146" customWidth="1"/>
    <col min="2825" max="2825" width="12.33203125" style="146" customWidth="1"/>
    <col min="2826" max="3072" width="9" style="146"/>
    <col min="3073" max="3073" width="2.5" style="146" customWidth="1"/>
    <col min="3074" max="3074" width="18.25" style="146" customWidth="1"/>
    <col min="3075" max="3076" width="13.25" style="146" customWidth="1"/>
    <col min="3077" max="3077" width="28.33203125" style="146" customWidth="1"/>
    <col min="3078" max="3079" width="9" style="146"/>
    <col min="3080" max="3080" width="13" style="146" customWidth="1"/>
    <col min="3081" max="3081" width="12.33203125" style="146" customWidth="1"/>
    <col min="3082" max="3328" width="9" style="146"/>
    <col min="3329" max="3329" width="2.5" style="146" customWidth="1"/>
    <col min="3330" max="3330" width="18.25" style="146" customWidth="1"/>
    <col min="3331" max="3332" width="13.25" style="146" customWidth="1"/>
    <col min="3333" max="3333" width="28.33203125" style="146" customWidth="1"/>
    <col min="3334" max="3335" width="9" style="146"/>
    <col min="3336" max="3336" width="13" style="146" customWidth="1"/>
    <col min="3337" max="3337" width="12.33203125" style="146" customWidth="1"/>
    <col min="3338" max="3584" width="9" style="146"/>
    <col min="3585" max="3585" width="2.5" style="146" customWidth="1"/>
    <col min="3586" max="3586" width="18.25" style="146" customWidth="1"/>
    <col min="3587" max="3588" width="13.25" style="146" customWidth="1"/>
    <col min="3589" max="3589" width="28.33203125" style="146" customWidth="1"/>
    <col min="3590" max="3591" width="9" style="146"/>
    <col min="3592" max="3592" width="13" style="146" customWidth="1"/>
    <col min="3593" max="3593" width="12.33203125" style="146" customWidth="1"/>
    <col min="3594" max="3840" width="9" style="146"/>
    <col min="3841" max="3841" width="2.5" style="146" customWidth="1"/>
    <col min="3842" max="3842" width="18.25" style="146" customWidth="1"/>
    <col min="3843" max="3844" width="13.25" style="146" customWidth="1"/>
    <col min="3845" max="3845" width="28.33203125" style="146" customWidth="1"/>
    <col min="3846" max="3847" width="9" style="146"/>
    <col min="3848" max="3848" width="13" style="146" customWidth="1"/>
    <col min="3849" max="3849" width="12.33203125" style="146" customWidth="1"/>
    <col min="3850" max="4096" width="9" style="146"/>
    <col min="4097" max="4097" width="2.5" style="146" customWidth="1"/>
    <col min="4098" max="4098" width="18.25" style="146" customWidth="1"/>
    <col min="4099" max="4100" width="13.25" style="146" customWidth="1"/>
    <col min="4101" max="4101" width="28.33203125" style="146" customWidth="1"/>
    <col min="4102" max="4103" width="9" style="146"/>
    <col min="4104" max="4104" width="13" style="146" customWidth="1"/>
    <col min="4105" max="4105" width="12.33203125" style="146" customWidth="1"/>
    <col min="4106" max="4352" width="9" style="146"/>
    <col min="4353" max="4353" width="2.5" style="146" customWidth="1"/>
    <col min="4354" max="4354" width="18.25" style="146" customWidth="1"/>
    <col min="4355" max="4356" width="13.25" style="146" customWidth="1"/>
    <col min="4357" max="4357" width="28.33203125" style="146" customWidth="1"/>
    <col min="4358" max="4359" width="9" style="146"/>
    <col min="4360" max="4360" width="13" style="146" customWidth="1"/>
    <col min="4361" max="4361" width="12.33203125" style="146" customWidth="1"/>
    <col min="4362" max="4608" width="9" style="146"/>
    <col min="4609" max="4609" width="2.5" style="146" customWidth="1"/>
    <col min="4610" max="4610" width="18.25" style="146" customWidth="1"/>
    <col min="4611" max="4612" width="13.25" style="146" customWidth="1"/>
    <col min="4613" max="4613" width="28.33203125" style="146" customWidth="1"/>
    <col min="4614" max="4615" width="9" style="146"/>
    <col min="4616" max="4616" width="13" style="146" customWidth="1"/>
    <col min="4617" max="4617" width="12.33203125" style="146" customWidth="1"/>
    <col min="4618" max="4864" width="9" style="146"/>
    <col min="4865" max="4865" width="2.5" style="146" customWidth="1"/>
    <col min="4866" max="4866" width="18.25" style="146" customWidth="1"/>
    <col min="4867" max="4868" width="13.25" style="146" customWidth="1"/>
    <col min="4869" max="4869" width="28.33203125" style="146" customWidth="1"/>
    <col min="4870" max="4871" width="9" style="146"/>
    <col min="4872" max="4872" width="13" style="146" customWidth="1"/>
    <col min="4873" max="4873" width="12.33203125" style="146" customWidth="1"/>
    <col min="4874" max="5120" width="9" style="146"/>
    <col min="5121" max="5121" width="2.5" style="146" customWidth="1"/>
    <col min="5122" max="5122" width="18.25" style="146" customWidth="1"/>
    <col min="5123" max="5124" width="13.25" style="146" customWidth="1"/>
    <col min="5125" max="5125" width="28.33203125" style="146" customWidth="1"/>
    <col min="5126" max="5127" width="9" style="146"/>
    <col min="5128" max="5128" width="13" style="146" customWidth="1"/>
    <col min="5129" max="5129" width="12.33203125" style="146" customWidth="1"/>
    <col min="5130" max="5376" width="9" style="146"/>
    <col min="5377" max="5377" width="2.5" style="146" customWidth="1"/>
    <col min="5378" max="5378" width="18.25" style="146" customWidth="1"/>
    <col min="5379" max="5380" width="13.25" style="146" customWidth="1"/>
    <col min="5381" max="5381" width="28.33203125" style="146" customWidth="1"/>
    <col min="5382" max="5383" width="9" style="146"/>
    <col min="5384" max="5384" width="13" style="146" customWidth="1"/>
    <col min="5385" max="5385" width="12.33203125" style="146" customWidth="1"/>
    <col min="5386" max="5632" width="9" style="146"/>
    <col min="5633" max="5633" width="2.5" style="146" customWidth="1"/>
    <col min="5634" max="5634" width="18.25" style="146" customWidth="1"/>
    <col min="5635" max="5636" width="13.25" style="146" customWidth="1"/>
    <col min="5637" max="5637" width="28.33203125" style="146" customWidth="1"/>
    <col min="5638" max="5639" width="9" style="146"/>
    <col min="5640" max="5640" width="13" style="146" customWidth="1"/>
    <col min="5641" max="5641" width="12.33203125" style="146" customWidth="1"/>
    <col min="5642" max="5888" width="9" style="146"/>
    <col min="5889" max="5889" width="2.5" style="146" customWidth="1"/>
    <col min="5890" max="5890" width="18.25" style="146" customWidth="1"/>
    <col min="5891" max="5892" width="13.25" style="146" customWidth="1"/>
    <col min="5893" max="5893" width="28.33203125" style="146" customWidth="1"/>
    <col min="5894" max="5895" width="9" style="146"/>
    <col min="5896" max="5896" width="13" style="146" customWidth="1"/>
    <col min="5897" max="5897" width="12.33203125" style="146" customWidth="1"/>
    <col min="5898" max="6144" width="9" style="146"/>
    <col min="6145" max="6145" width="2.5" style="146" customWidth="1"/>
    <col min="6146" max="6146" width="18.25" style="146" customWidth="1"/>
    <col min="6147" max="6148" width="13.25" style="146" customWidth="1"/>
    <col min="6149" max="6149" width="28.33203125" style="146" customWidth="1"/>
    <col min="6150" max="6151" width="9" style="146"/>
    <col min="6152" max="6152" width="13" style="146" customWidth="1"/>
    <col min="6153" max="6153" width="12.33203125" style="146" customWidth="1"/>
    <col min="6154" max="6400" width="9" style="146"/>
    <col min="6401" max="6401" width="2.5" style="146" customWidth="1"/>
    <col min="6402" max="6402" width="18.25" style="146" customWidth="1"/>
    <col min="6403" max="6404" width="13.25" style="146" customWidth="1"/>
    <col min="6405" max="6405" width="28.33203125" style="146" customWidth="1"/>
    <col min="6406" max="6407" width="9" style="146"/>
    <col min="6408" max="6408" width="13" style="146" customWidth="1"/>
    <col min="6409" max="6409" width="12.33203125" style="146" customWidth="1"/>
    <col min="6410" max="6656" width="9" style="146"/>
    <col min="6657" max="6657" width="2.5" style="146" customWidth="1"/>
    <col min="6658" max="6658" width="18.25" style="146" customWidth="1"/>
    <col min="6659" max="6660" width="13.25" style="146" customWidth="1"/>
    <col min="6661" max="6661" width="28.33203125" style="146" customWidth="1"/>
    <col min="6662" max="6663" width="9" style="146"/>
    <col min="6664" max="6664" width="13" style="146" customWidth="1"/>
    <col min="6665" max="6665" width="12.33203125" style="146" customWidth="1"/>
    <col min="6666" max="6912" width="9" style="146"/>
    <col min="6913" max="6913" width="2.5" style="146" customWidth="1"/>
    <col min="6914" max="6914" width="18.25" style="146" customWidth="1"/>
    <col min="6915" max="6916" width="13.25" style="146" customWidth="1"/>
    <col min="6917" max="6917" width="28.33203125" style="146" customWidth="1"/>
    <col min="6918" max="6919" width="9" style="146"/>
    <col min="6920" max="6920" width="13" style="146" customWidth="1"/>
    <col min="6921" max="6921" width="12.33203125" style="146" customWidth="1"/>
    <col min="6922" max="7168" width="9" style="146"/>
    <col min="7169" max="7169" width="2.5" style="146" customWidth="1"/>
    <col min="7170" max="7170" width="18.25" style="146" customWidth="1"/>
    <col min="7171" max="7172" width="13.25" style="146" customWidth="1"/>
    <col min="7173" max="7173" width="28.33203125" style="146" customWidth="1"/>
    <col min="7174" max="7175" width="9" style="146"/>
    <col min="7176" max="7176" width="13" style="146" customWidth="1"/>
    <col min="7177" max="7177" width="12.33203125" style="146" customWidth="1"/>
    <col min="7178" max="7424" width="9" style="146"/>
    <col min="7425" max="7425" width="2.5" style="146" customWidth="1"/>
    <col min="7426" max="7426" width="18.25" style="146" customWidth="1"/>
    <col min="7427" max="7428" width="13.25" style="146" customWidth="1"/>
    <col min="7429" max="7429" width="28.33203125" style="146" customWidth="1"/>
    <col min="7430" max="7431" width="9" style="146"/>
    <col min="7432" max="7432" width="13" style="146" customWidth="1"/>
    <col min="7433" max="7433" width="12.33203125" style="146" customWidth="1"/>
    <col min="7434" max="7680" width="9" style="146"/>
    <col min="7681" max="7681" width="2.5" style="146" customWidth="1"/>
    <col min="7682" max="7682" width="18.25" style="146" customWidth="1"/>
    <col min="7683" max="7684" width="13.25" style="146" customWidth="1"/>
    <col min="7685" max="7685" width="28.33203125" style="146" customWidth="1"/>
    <col min="7686" max="7687" width="9" style="146"/>
    <col min="7688" max="7688" width="13" style="146" customWidth="1"/>
    <col min="7689" max="7689" width="12.33203125" style="146" customWidth="1"/>
    <col min="7690" max="7936" width="9" style="146"/>
    <col min="7937" max="7937" width="2.5" style="146" customWidth="1"/>
    <col min="7938" max="7938" width="18.25" style="146" customWidth="1"/>
    <col min="7939" max="7940" width="13.25" style="146" customWidth="1"/>
    <col min="7941" max="7941" width="28.33203125" style="146" customWidth="1"/>
    <col min="7942" max="7943" width="9" style="146"/>
    <col min="7944" max="7944" width="13" style="146" customWidth="1"/>
    <col min="7945" max="7945" width="12.33203125" style="146" customWidth="1"/>
    <col min="7946" max="8192" width="9" style="146"/>
    <col min="8193" max="8193" width="2.5" style="146" customWidth="1"/>
    <col min="8194" max="8194" width="18.25" style="146" customWidth="1"/>
    <col min="8195" max="8196" width="13.25" style="146" customWidth="1"/>
    <col min="8197" max="8197" width="28.33203125" style="146" customWidth="1"/>
    <col min="8198" max="8199" width="9" style="146"/>
    <col min="8200" max="8200" width="13" style="146" customWidth="1"/>
    <col min="8201" max="8201" width="12.33203125" style="146" customWidth="1"/>
    <col min="8202" max="8448" width="9" style="146"/>
    <col min="8449" max="8449" width="2.5" style="146" customWidth="1"/>
    <col min="8450" max="8450" width="18.25" style="146" customWidth="1"/>
    <col min="8451" max="8452" width="13.25" style="146" customWidth="1"/>
    <col min="8453" max="8453" width="28.33203125" style="146" customWidth="1"/>
    <col min="8454" max="8455" width="9" style="146"/>
    <col min="8456" max="8456" width="13" style="146" customWidth="1"/>
    <col min="8457" max="8457" width="12.33203125" style="146" customWidth="1"/>
    <col min="8458" max="8704" width="9" style="146"/>
    <col min="8705" max="8705" width="2.5" style="146" customWidth="1"/>
    <col min="8706" max="8706" width="18.25" style="146" customWidth="1"/>
    <col min="8707" max="8708" width="13.25" style="146" customWidth="1"/>
    <col min="8709" max="8709" width="28.33203125" style="146" customWidth="1"/>
    <col min="8710" max="8711" width="9" style="146"/>
    <col min="8712" max="8712" width="13" style="146" customWidth="1"/>
    <col min="8713" max="8713" width="12.33203125" style="146" customWidth="1"/>
    <col min="8714" max="8960" width="9" style="146"/>
    <col min="8961" max="8961" width="2.5" style="146" customWidth="1"/>
    <col min="8962" max="8962" width="18.25" style="146" customWidth="1"/>
    <col min="8963" max="8964" width="13.25" style="146" customWidth="1"/>
    <col min="8965" max="8965" width="28.33203125" style="146" customWidth="1"/>
    <col min="8966" max="8967" width="9" style="146"/>
    <col min="8968" max="8968" width="13" style="146" customWidth="1"/>
    <col min="8969" max="8969" width="12.33203125" style="146" customWidth="1"/>
    <col min="8970" max="9216" width="9" style="146"/>
    <col min="9217" max="9217" width="2.5" style="146" customWidth="1"/>
    <col min="9218" max="9218" width="18.25" style="146" customWidth="1"/>
    <col min="9219" max="9220" width="13.25" style="146" customWidth="1"/>
    <col min="9221" max="9221" width="28.33203125" style="146" customWidth="1"/>
    <col min="9222" max="9223" width="9" style="146"/>
    <col min="9224" max="9224" width="13" style="146" customWidth="1"/>
    <col min="9225" max="9225" width="12.33203125" style="146" customWidth="1"/>
    <col min="9226" max="9472" width="9" style="146"/>
    <col min="9473" max="9473" width="2.5" style="146" customWidth="1"/>
    <col min="9474" max="9474" width="18.25" style="146" customWidth="1"/>
    <col min="9475" max="9476" width="13.25" style="146" customWidth="1"/>
    <col min="9477" max="9477" width="28.33203125" style="146" customWidth="1"/>
    <col min="9478" max="9479" width="9" style="146"/>
    <col min="9480" max="9480" width="13" style="146" customWidth="1"/>
    <col min="9481" max="9481" width="12.33203125" style="146" customWidth="1"/>
    <col min="9482" max="9728" width="9" style="146"/>
    <col min="9729" max="9729" width="2.5" style="146" customWidth="1"/>
    <col min="9730" max="9730" width="18.25" style="146" customWidth="1"/>
    <col min="9731" max="9732" width="13.25" style="146" customWidth="1"/>
    <col min="9733" max="9733" width="28.33203125" style="146" customWidth="1"/>
    <col min="9734" max="9735" width="9" style="146"/>
    <col min="9736" max="9736" width="13" style="146" customWidth="1"/>
    <col min="9737" max="9737" width="12.33203125" style="146" customWidth="1"/>
    <col min="9738" max="9984" width="9" style="146"/>
    <col min="9985" max="9985" width="2.5" style="146" customWidth="1"/>
    <col min="9986" max="9986" width="18.25" style="146" customWidth="1"/>
    <col min="9987" max="9988" width="13.25" style="146" customWidth="1"/>
    <col min="9989" max="9989" width="28.33203125" style="146" customWidth="1"/>
    <col min="9990" max="9991" width="9" style="146"/>
    <col min="9992" max="9992" width="13" style="146" customWidth="1"/>
    <col min="9993" max="9993" width="12.33203125" style="146" customWidth="1"/>
    <col min="9994" max="10240" width="9" style="146"/>
    <col min="10241" max="10241" width="2.5" style="146" customWidth="1"/>
    <col min="10242" max="10242" width="18.25" style="146" customWidth="1"/>
    <col min="10243" max="10244" width="13.25" style="146" customWidth="1"/>
    <col min="10245" max="10245" width="28.33203125" style="146" customWidth="1"/>
    <col min="10246" max="10247" width="9" style="146"/>
    <col min="10248" max="10248" width="13" style="146" customWidth="1"/>
    <col min="10249" max="10249" width="12.33203125" style="146" customWidth="1"/>
    <col min="10250" max="10496" width="9" style="146"/>
    <col min="10497" max="10497" width="2.5" style="146" customWidth="1"/>
    <col min="10498" max="10498" width="18.25" style="146" customWidth="1"/>
    <col min="10499" max="10500" width="13.25" style="146" customWidth="1"/>
    <col min="10501" max="10501" width="28.33203125" style="146" customWidth="1"/>
    <col min="10502" max="10503" width="9" style="146"/>
    <col min="10504" max="10504" width="13" style="146" customWidth="1"/>
    <col min="10505" max="10505" width="12.33203125" style="146" customWidth="1"/>
    <col min="10506" max="10752" width="9" style="146"/>
    <col min="10753" max="10753" width="2.5" style="146" customWidth="1"/>
    <col min="10754" max="10754" width="18.25" style="146" customWidth="1"/>
    <col min="10755" max="10756" width="13.25" style="146" customWidth="1"/>
    <col min="10757" max="10757" width="28.33203125" style="146" customWidth="1"/>
    <col min="10758" max="10759" width="9" style="146"/>
    <col min="10760" max="10760" width="13" style="146" customWidth="1"/>
    <col min="10761" max="10761" width="12.33203125" style="146" customWidth="1"/>
    <col min="10762" max="11008" width="9" style="146"/>
    <col min="11009" max="11009" width="2.5" style="146" customWidth="1"/>
    <col min="11010" max="11010" width="18.25" style="146" customWidth="1"/>
    <col min="11011" max="11012" width="13.25" style="146" customWidth="1"/>
    <col min="11013" max="11013" width="28.33203125" style="146" customWidth="1"/>
    <col min="11014" max="11015" width="9" style="146"/>
    <col min="11016" max="11016" width="13" style="146" customWidth="1"/>
    <col min="11017" max="11017" width="12.33203125" style="146" customWidth="1"/>
    <col min="11018" max="11264" width="9" style="146"/>
    <col min="11265" max="11265" width="2.5" style="146" customWidth="1"/>
    <col min="11266" max="11266" width="18.25" style="146" customWidth="1"/>
    <col min="11267" max="11268" width="13.25" style="146" customWidth="1"/>
    <col min="11269" max="11269" width="28.33203125" style="146" customWidth="1"/>
    <col min="11270" max="11271" width="9" style="146"/>
    <col min="11272" max="11272" width="13" style="146" customWidth="1"/>
    <col min="11273" max="11273" width="12.33203125" style="146" customWidth="1"/>
    <col min="11274" max="11520" width="9" style="146"/>
    <col min="11521" max="11521" width="2.5" style="146" customWidth="1"/>
    <col min="11522" max="11522" width="18.25" style="146" customWidth="1"/>
    <col min="11523" max="11524" width="13.25" style="146" customWidth="1"/>
    <col min="11525" max="11525" width="28.33203125" style="146" customWidth="1"/>
    <col min="11526" max="11527" width="9" style="146"/>
    <col min="11528" max="11528" width="13" style="146" customWidth="1"/>
    <col min="11529" max="11529" width="12.33203125" style="146" customWidth="1"/>
    <col min="11530" max="11776" width="9" style="146"/>
    <col min="11777" max="11777" width="2.5" style="146" customWidth="1"/>
    <col min="11778" max="11778" width="18.25" style="146" customWidth="1"/>
    <col min="11779" max="11780" width="13.25" style="146" customWidth="1"/>
    <col min="11781" max="11781" width="28.33203125" style="146" customWidth="1"/>
    <col min="11782" max="11783" width="9" style="146"/>
    <col min="11784" max="11784" width="13" style="146" customWidth="1"/>
    <col min="11785" max="11785" width="12.33203125" style="146" customWidth="1"/>
    <col min="11786" max="12032" width="9" style="146"/>
    <col min="12033" max="12033" width="2.5" style="146" customWidth="1"/>
    <col min="12034" max="12034" width="18.25" style="146" customWidth="1"/>
    <col min="12035" max="12036" width="13.25" style="146" customWidth="1"/>
    <col min="12037" max="12037" width="28.33203125" style="146" customWidth="1"/>
    <col min="12038" max="12039" width="9" style="146"/>
    <col min="12040" max="12040" width="13" style="146" customWidth="1"/>
    <col min="12041" max="12041" width="12.33203125" style="146" customWidth="1"/>
    <col min="12042" max="12288" width="9" style="146"/>
    <col min="12289" max="12289" width="2.5" style="146" customWidth="1"/>
    <col min="12290" max="12290" width="18.25" style="146" customWidth="1"/>
    <col min="12291" max="12292" width="13.25" style="146" customWidth="1"/>
    <col min="12293" max="12293" width="28.33203125" style="146" customWidth="1"/>
    <col min="12294" max="12295" width="9" style="146"/>
    <col min="12296" max="12296" width="13" style="146" customWidth="1"/>
    <col min="12297" max="12297" width="12.33203125" style="146" customWidth="1"/>
    <col min="12298" max="12544" width="9" style="146"/>
    <col min="12545" max="12545" width="2.5" style="146" customWidth="1"/>
    <col min="12546" max="12546" width="18.25" style="146" customWidth="1"/>
    <col min="12547" max="12548" width="13.25" style="146" customWidth="1"/>
    <col min="12549" max="12549" width="28.33203125" style="146" customWidth="1"/>
    <col min="12550" max="12551" width="9" style="146"/>
    <col min="12552" max="12552" width="13" style="146" customWidth="1"/>
    <col min="12553" max="12553" width="12.33203125" style="146" customWidth="1"/>
    <col min="12554" max="12800" width="9" style="146"/>
    <col min="12801" max="12801" width="2.5" style="146" customWidth="1"/>
    <col min="12802" max="12802" width="18.25" style="146" customWidth="1"/>
    <col min="12803" max="12804" width="13.25" style="146" customWidth="1"/>
    <col min="12805" max="12805" width="28.33203125" style="146" customWidth="1"/>
    <col min="12806" max="12807" width="9" style="146"/>
    <col min="12808" max="12808" width="13" style="146" customWidth="1"/>
    <col min="12809" max="12809" width="12.33203125" style="146" customWidth="1"/>
    <col min="12810" max="13056" width="9" style="146"/>
    <col min="13057" max="13057" width="2.5" style="146" customWidth="1"/>
    <col min="13058" max="13058" width="18.25" style="146" customWidth="1"/>
    <col min="13059" max="13060" width="13.25" style="146" customWidth="1"/>
    <col min="13061" max="13061" width="28.33203125" style="146" customWidth="1"/>
    <col min="13062" max="13063" width="9" style="146"/>
    <col min="13064" max="13064" width="13" style="146" customWidth="1"/>
    <col min="13065" max="13065" width="12.33203125" style="146" customWidth="1"/>
    <col min="13066" max="13312" width="9" style="146"/>
    <col min="13313" max="13313" width="2.5" style="146" customWidth="1"/>
    <col min="13314" max="13314" width="18.25" style="146" customWidth="1"/>
    <col min="13315" max="13316" width="13.25" style="146" customWidth="1"/>
    <col min="13317" max="13317" width="28.33203125" style="146" customWidth="1"/>
    <col min="13318" max="13319" width="9" style="146"/>
    <col min="13320" max="13320" width="13" style="146" customWidth="1"/>
    <col min="13321" max="13321" width="12.33203125" style="146" customWidth="1"/>
    <col min="13322" max="13568" width="9" style="146"/>
    <col min="13569" max="13569" width="2.5" style="146" customWidth="1"/>
    <col min="13570" max="13570" width="18.25" style="146" customWidth="1"/>
    <col min="13571" max="13572" width="13.25" style="146" customWidth="1"/>
    <col min="13573" max="13573" width="28.33203125" style="146" customWidth="1"/>
    <col min="13574" max="13575" width="9" style="146"/>
    <col min="13576" max="13576" width="13" style="146" customWidth="1"/>
    <col min="13577" max="13577" width="12.33203125" style="146" customWidth="1"/>
    <col min="13578" max="13824" width="9" style="146"/>
    <col min="13825" max="13825" width="2.5" style="146" customWidth="1"/>
    <col min="13826" max="13826" width="18.25" style="146" customWidth="1"/>
    <col min="13827" max="13828" width="13.25" style="146" customWidth="1"/>
    <col min="13829" max="13829" width="28.33203125" style="146" customWidth="1"/>
    <col min="13830" max="13831" width="9" style="146"/>
    <col min="13832" max="13832" width="13" style="146" customWidth="1"/>
    <col min="13833" max="13833" width="12.33203125" style="146" customWidth="1"/>
    <col min="13834" max="14080" width="9" style="146"/>
    <col min="14081" max="14081" width="2.5" style="146" customWidth="1"/>
    <col min="14082" max="14082" width="18.25" style="146" customWidth="1"/>
    <col min="14083" max="14084" width="13.25" style="146" customWidth="1"/>
    <col min="14085" max="14085" width="28.33203125" style="146" customWidth="1"/>
    <col min="14086" max="14087" width="9" style="146"/>
    <col min="14088" max="14088" width="13" style="146" customWidth="1"/>
    <col min="14089" max="14089" width="12.33203125" style="146" customWidth="1"/>
    <col min="14090" max="14336" width="9" style="146"/>
    <col min="14337" max="14337" width="2.5" style="146" customWidth="1"/>
    <col min="14338" max="14338" width="18.25" style="146" customWidth="1"/>
    <col min="14339" max="14340" width="13.25" style="146" customWidth="1"/>
    <col min="14341" max="14341" width="28.33203125" style="146" customWidth="1"/>
    <col min="14342" max="14343" width="9" style="146"/>
    <col min="14344" max="14344" width="13" style="146" customWidth="1"/>
    <col min="14345" max="14345" width="12.33203125" style="146" customWidth="1"/>
    <col min="14346" max="14592" width="9" style="146"/>
    <col min="14593" max="14593" width="2.5" style="146" customWidth="1"/>
    <col min="14594" max="14594" width="18.25" style="146" customWidth="1"/>
    <col min="14595" max="14596" width="13.25" style="146" customWidth="1"/>
    <col min="14597" max="14597" width="28.33203125" style="146" customWidth="1"/>
    <col min="14598" max="14599" width="9" style="146"/>
    <col min="14600" max="14600" width="13" style="146" customWidth="1"/>
    <col min="14601" max="14601" width="12.33203125" style="146" customWidth="1"/>
    <col min="14602" max="14848" width="9" style="146"/>
    <col min="14849" max="14849" width="2.5" style="146" customWidth="1"/>
    <col min="14850" max="14850" width="18.25" style="146" customWidth="1"/>
    <col min="14851" max="14852" width="13.25" style="146" customWidth="1"/>
    <col min="14853" max="14853" width="28.33203125" style="146" customWidth="1"/>
    <col min="14854" max="14855" width="9" style="146"/>
    <col min="14856" max="14856" width="13" style="146" customWidth="1"/>
    <col min="14857" max="14857" width="12.33203125" style="146" customWidth="1"/>
    <col min="14858" max="15104" width="9" style="146"/>
    <col min="15105" max="15105" width="2.5" style="146" customWidth="1"/>
    <col min="15106" max="15106" width="18.25" style="146" customWidth="1"/>
    <col min="15107" max="15108" width="13.25" style="146" customWidth="1"/>
    <col min="15109" max="15109" width="28.33203125" style="146" customWidth="1"/>
    <col min="15110" max="15111" width="9" style="146"/>
    <col min="15112" max="15112" width="13" style="146" customWidth="1"/>
    <col min="15113" max="15113" width="12.33203125" style="146" customWidth="1"/>
    <col min="15114" max="15360" width="9" style="146"/>
    <col min="15361" max="15361" width="2.5" style="146" customWidth="1"/>
    <col min="15362" max="15362" width="18.25" style="146" customWidth="1"/>
    <col min="15363" max="15364" width="13.25" style="146" customWidth="1"/>
    <col min="15365" max="15365" width="28.33203125" style="146" customWidth="1"/>
    <col min="15366" max="15367" width="9" style="146"/>
    <col min="15368" max="15368" width="13" style="146" customWidth="1"/>
    <col min="15369" max="15369" width="12.33203125" style="146" customWidth="1"/>
    <col min="15370" max="15616" width="9" style="146"/>
    <col min="15617" max="15617" width="2.5" style="146" customWidth="1"/>
    <col min="15618" max="15618" width="18.25" style="146" customWidth="1"/>
    <col min="15619" max="15620" width="13.25" style="146" customWidth="1"/>
    <col min="15621" max="15621" width="28.33203125" style="146" customWidth="1"/>
    <col min="15622" max="15623" width="9" style="146"/>
    <col min="15624" max="15624" width="13" style="146" customWidth="1"/>
    <col min="15625" max="15625" width="12.33203125" style="146" customWidth="1"/>
    <col min="15626" max="15872" width="9" style="146"/>
    <col min="15873" max="15873" width="2.5" style="146" customWidth="1"/>
    <col min="15874" max="15874" width="18.25" style="146" customWidth="1"/>
    <col min="15875" max="15876" width="13.25" style="146" customWidth="1"/>
    <col min="15877" max="15877" width="28.33203125" style="146" customWidth="1"/>
    <col min="15878" max="15879" width="9" style="146"/>
    <col min="15880" max="15880" width="13" style="146" customWidth="1"/>
    <col min="15881" max="15881" width="12.33203125" style="146" customWidth="1"/>
    <col min="15882" max="16128" width="9" style="146"/>
    <col min="16129" max="16129" width="2.5" style="146" customWidth="1"/>
    <col min="16130" max="16130" width="18.25" style="146" customWidth="1"/>
    <col min="16131" max="16132" width="13.25" style="146" customWidth="1"/>
    <col min="16133" max="16133" width="28.33203125" style="146" customWidth="1"/>
    <col min="16134" max="16135" width="9" style="146"/>
    <col min="16136" max="16136" width="13" style="146" customWidth="1"/>
    <col min="16137" max="16137" width="12.33203125" style="146" customWidth="1"/>
    <col min="16138" max="16384" width="9" style="146"/>
  </cols>
  <sheetData>
    <row r="1" spans="1:11" ht="13.5" thickBot="1">
      <c r="A1" s="138" t="s">
        <v>2588</v>
      </c>
      <c r="B1" s="518"/>
      <c r="C1" s="518"/>
      <c r="D1" s="518"/>
      <c r="E1" s="519" t="s">
        <v>162</v>
      </c>
      <c r="F1" s="518"/>
      <c r="H1" s="139" t="s">
        <v>2420</v>
      </c>
      <c r="K1" s="146" t="s">
        <v>163</v>
      </c>
    </row>
    <row r="2" spans="1:11" ht="13.5" thickBot="1">
      <c r="A2" s="520"/>
      <c r="B2" s="521" t="s">
        <v>164</v>
      </c>
      <c r="C2" s="522" t="s">
        <v>165</v>
      </c>
      <c r="D2" s="523" t="s">
        <v>166</v>
      </c>
      <c r="E2" s="524" t="s">
        <v>167</v>
      </c>
      <c r="F2" s="518"/>
      <c r="H2" s="146" t="s">
        <v>168</v>
      </c>
      <c r="I2" s="514" t="s">
        <v>169</v>
      </c>
    </row>
    <row r="3" spans="1:11" ht="18" customHeight="1">
      <c r="A3" s="525"/>
      <c r="B3" s="526" t="s">
        <v>170</v>
      </c>
      <c r="C3" s="1022">
        <f>兵庫県39_2!C42/100</f>
        <v>7.8279294041510843</v>
      </c>
      <c r="D3" s="1023">
        <f>尼崎市40_2!C43/100</f>
        <v>7.1933807261469793</v>
      </c>
      <c r="E3" s="527" t="s">
        <v>171</v>
      </c>
      <c r="F3" s="518"/>
      <c r="H3" s="739" t="s">
        <v>172</v>
      </c>
      <c r="I3" s="760">
        <v>21210565</v>
      </c>
    </row>
    <row r="4" spans="1:11" ht="18" customHeight="1">
      <c r="A4" s="525"/>
      <c r="B4" s="530" t="s">
        <v>173</v>
      </c>
      <c r="C4" s="1028">
        <f>[5]部門別まとめ!J12/100</f>
        <v>5.434126708724949</v>
      </c>
      <c r="D4" s="1029">
        <f>[6]部門別まとめ!J12/100</f>
        <v>5.434126708724949</v>
      </c>
      <c r="E4" s="992" t="s">
        <v>174</v>
      </c>
      <c r="F4" s="518"/>
      <c r="H4" s="146" t="s">
        <v>175</v>
      </c>
      <c r="I4" s="514">
        <v>6807400</v>
      </c>
    </row>
    <row r="5" spans="1:11" ht="18" customHeight="1">
      <c r="A5" s="525"/>
      <c r="B5" s="530" t="s">
        <v>176</v>
      </c>
      <c r="C5" s="1024">
        <f>[5]部門別まとめ!J13/100</f>
        <v>1.4505970598953257</v>
      </c>
      <c r="D5" s="1025">
        <f>[6]部門別まとめ!J13/100</f>
        <v>0.80569568894210153</v>
      </c>
      <c r="E5" s="529" t="s">
        <v>177</v>
      </c>
      <c r="F5" s="518"/>
      <c r="H5" s="146" t="s">
        <v>2374</v>
      </c>
      <c r="I5" s="514">
        <v>3476433</v>
      </c>
    </row>
    <row r="6" spans="1:11" ht="18" customHeight="1">
      <c r="A6" s="525"/>
      <c r="B6" s="530" t="s">
        <v>178</v>
      </c>
      <c r="C6" s="1028">
        <f>[5]部門別まとめ!J14/100</f>
        <v>0.95315103373669086</v>
      </c>
      <c r="D6" s="1030">
        <f>[6]部門別まとめ!J14/100</f>
        <v>0.95355604311733189</v>
      </c>
      <c r="E6" s="529" t="s">
        <v>179</v>
      </c>
      <c r="F6" s="518"/>
      <c r="H6" s="146" t="s">
        <v>2375</v>
      </c>
      <c r="I6" s="514">
        <v>1922903</v>
      </c>
    </row>
    <row r="7" spans="1:11" ht="18" customHeight="1">
      <c r="A7" s="532"/>
      <c r="B7" s="533" t="s">
        <v>180</v>
      </c>
      <c r="C7" s="1026">
        <f>兵庫県39_2!D42/100</f>
        <v>3.9870484901948271</v>
      </c>
      <c r="D7" s="1027">
        <f>尼崎市40_2!D43/100</f>
        <v>3.615696493514915</v>
      </c>
      <c r="E7" s="529" t="s">
        <v>181</v>
      </c>
      <c r="F7" s="518"/>
      <c r="H7" s="146" t="s">
        <v>182</v>
      </c>
      <c r="I7" s="514">
        <v>2741008</v>
      </c>
    </row>
    <row r="8" spans="1:11" ht="18" customHeight="1">
      <c r="A8" s="532"/>
      <c r="B8" s="533" t="s">
        <v>183</v>
      </c>
      <c r="C8" s="140">
        <f>I3/100</f>
        <v>212105.65</v>
      </c>
      <c r="D8" s="141">
        <f>I17/100</f>
        <v>19100.38</v>
      </c>
      <c r="E8" s="529" t="s">
        <v>2469</v>
      </c>
      <c r="F8" s="518"/>
      <c r="H8" s="146" t="s">
        <v>2376</v>
      </c>
      <c r="I8" s="514">
        <v>1167867</v>
      </c>
    </row>
    <row r="9" spans="1:11" ht="18" customHeight="1">
      <c r="A9" s="534"/>
      <c r="B9" s="530" t="s">
        <v>184</v>
      </c>
      <c r="C9" s="142">
        <f>C7/C8*100</f>
        <v>1.8797464802068342E-3</v>
      </c>
      <c r="D9" s="143">
        <f>D7/D8*100</f>
        <v>1.8929971516351583E-2</v>
      </c>
      <c r="E9" s="529" t="s">
        <v>185</v>
      </c>
      <c r="F9" s="518"/>
      <c r="H9" s="146" t="s">
        <v>2377</v>
      </c>
      <c r="I9" s="514">
        <v>2561653</v>
      </c>
    </row>
    <row r="10" spans="1:11" ht="13.5" thickBot="1">
      <c r="A10" s="535"/>
      <c r="B10" s="536" t="s">
        <v>186</v>
      </c>
      <c r="C10" s="993">
        <f>兵庫県39_2!E42</f>
        <v>65</v>
      </c>
      <c r="D10" s="994">
        <f>尼崎市40_2!E43</f>
        <v>58</v>
      </c>
      <c r="E10" s="537" t="s">
        <v>187</v>
      </c>
      <c r="F10" s="518"/>
      <c r="H10" s="146" t="s">
        <v>2378</v>
      </c>
      <c r="I10" s="514">
        <v>1033392</v>
      </c>
    </row>
    <row r="11" spans="1:11" ht="18" customHeight="1">
      <c r="A11" s="886" t="s">
        <v>2538</v>
      </c>
      <c r="B11" s="518"/>
      <c r="C11" s="518"/>
      <c r="D11" s="518"/>
      <c r="E11" s="518"/>
      <c r="F11" s="518"/>
      <c r="H11" s="146" t="s">
        <v>188</v>
      </c>
      <c r="I11" s="514">
        <v>619949</v>
      </c>
    </row>
    <row r="12" spans="1:11">
      <c r="H12" s="146" t="s">
        <v>189</v>
      </c>
      <c r="I12" s="514">
        <v>432836</v>
      </c>
    </row>
    <row r="13" spans="1:11">
      <c r="B13" s="516" t="s">
        <v>190</v>
      </c>
      <c r="C13" s="761">
        <f>C3/C4</f>
        <v>1.4405128595147925</v>
      </c>
      <c r="D13" s="761">
        <f>D3/D4</f>
        <v>1.323741810178515</v>
      </c>
      <c r="F13" s="146" t="s">
        <v>163</v>
      </c>
      <c r="H13" s="146" t="s">
        <v>191</v>
      </c>
      <c r="I13" s="514">
        <v>447123</v>
      </c>
    </row>
    <row r="14" spans="1:11">
      <c r="C14" s="1021">
        <f>SUM(C4:C6)</f>
        <v>7.8378748023569651</v>
      </c>
      <c r="D14" s="1021">
        <f>SUM(D4:D6)</f>
        <v>7.1933784407843824</v>
      </c>
      <c r="I14" s="758"/>
    </row>
    <row r="15" spans="1:11">
      <c r="E15" s="146" t="s">
        <v>588</v>
      </c>
      <c r="F15" s="146" t="s">
        <v>163</v>
      </c>
      <c r="H15" s="517" t="s">
        <v>175</v>
      </c>
      <c r="I15" s="759">
        <v>6807400</v>
      </c>
    </row>
    <row r="16" spans="1:11">
      <c r="D16" s="1070">
        <f>D4</f>
        <v>5.434126708724949</v>
      </c>
      <c r="H16" s="146" t="s">
        <v>2379</v>
      </c>
      <c r="I16" s="514">
        <v>3476433</v>
      </c>
    </row>
    <row r="17" spans="4:9">
      <c r="D17" s="1070">
        <f>D5+D6</f>
        <v>1.7592517320594334</v>
      </c>
      <c r="E17" s="146" t="s">
        <v>153</v>
      </c>
      <c r="H17" s="739" t="s">
        <v>192</v>
      </c>
      <c r="I17" s="760">
        <v>1910038</v>
      </c>
    </row>
    <row r="18" spans="4:9">
      <c r="H18" s="146" t="s">
        <v>2380</v>
      </c>
      <c r="I18" s="514">
        <v>1359997</v>
      </c>
    </row>
    <row r="19" spans="4:9">
      <c r="E19" s="146" t="s">
        <v>185</v>
      </c>
      <c r="H19" s="146" t="s">
        <v>2381</v>
      </c>
      <c r="I19" s="514">
        <v>206398</v>
      </c>
    </row>
    <row r="20" spans="4:9">
      <c r="E20" s="146" t="s">
        <v>588</v>
      </c>
      <c r="H20" s="146" t="s">
        <v>2375</v>
      </c>
      <c r="I20" s="514">
        <v>1922903</v>
      </c>
    </row>
    <row r="21" spans="4:9">
      <c r="H21" s="146" t="s">
        <v>2382</v>
      </c>
      <c r="I21" s="514">
        <v>622929</v>
      </c>
    </row>
    <row r="22" spans="4:9">
      <c r="H22" s="146" t="s">
        <v>2383</v>
      </c>
      <c r="I22" s="514">
        <v>467716</v>
      </c>
    </row>
    <row r="23" spans="4:9">
      <c r="H23" s="146" t="s">
        <v>2384</v>
      </c>
      <c r="I23" s="514">
        <v>330412</v>
      </c>
    </row>
    <row r="24" spans="4:9">
      <c r="H24" s="146" t="s">
        <v>2385</v>
      </c>
      <c r="I24" s="514">
        <v>438776</v>
      </c>
    </row>
    <row r="25" spans="4:9">
      <c r="H25" s="146" t="s">
        <v>2386</v>
      </c>
      <c r="I25" s="514">
        <v>63070</v>
      </c>
    </row>
    <row r="26" spans="4:9">
      <c r="H26" s="146" t="s">
        <v>182</v>
      </c>
      <c r="I26" s="514">
        <v>2741008</v>
      </c>
    </row>
    <row r="27" spans="4:9">
      <c r="H27" s="146" t="s">
        <v>2387</v>
      </c>
      <c r="I27" s="514">
        <v>1123118</v>
      </c>
    </row>
    <row r="28" spans="4:9">
      <c r="H28" s="146" t="s">
        <v>2388</v>
      </c>
      <c r="I28" s="514">
        <v>833303</v>
      </c>
    </row>
    <row r="29" spans="4:9">
      <c r="H29" s="146" t="s">
        <v>2389</v>
      </c>
      <c r="I29" s="514">
        <v>465767</v>
      </c>
    </row>
    <row r="30" spans="4:9">
      <c r="H30" s="146" t="s">
        <v>2390</v>
      </c>
      <c r="I30" s="514">
        <v>160975</v>
      </c>
    </row>
    <row r="31" spans="4:9">
      <c r="H31" s="146" t="s">
        <v>2391</v>
      </c>
      <c r="I31" s="514">
        <v>157845</v>
      </c>
    </row>
    <row r="32" spans="4:9">
      <c r="H32" s="146" t="s">
        <v>2376</v>
      </c>
      <c r="I32" s="514">
        <v>1167867</v>
      </c>
    </row>
    <row r="33" spans="8:9">
      <c r="H33" s="146" t="s">
        <v>2392</v>
      </c>
      <c r="I33" s="514">
        <v>132490</v>
      </c>
    </row>
    <row r="34" spans="8:9">
      <c r="H34" s="146" t="s">
        <v>2393</v>
      </c>
      <c r="I34" s="514">
        <v>285760</v>
      </c>
    </row>
    <row r="35" spans="8:9">
      <c r="H35" s="146" t="s">
        <v>2394</v>
      </c>
      <c r="I35" s="514">
        <v>236331</v>
      </c>
    </row>
    <row r="36" spans="8:9">
      <c r="H36" s="146" t="s">
        <v>2395</v>
      </c>
      <c r="I36" s="514">
        <v>210821</v>
      </c>
    </row>
    <row r="37" spans="8:9">
      <c r="H37" s="146" t="s">
        <v>2396</v>
      </c>
      <c r="I37" s="514">
        <v>243858</v>
      </c>
    </row>
    <row r="38" spans="8:9">
      <c r="H38" s="146" t="s">
        <v>2397</v>
      </c>
      <c r="I38" s="514">
        <v>58607</v>
      </c>
    </row>
    <row r="39" spans="8:9">
      <c r="H39" s="146" t="s">
        <v>2398</v>
      </c>
      <c r="I39" s="514">
        <v>2561653</v>
      </c>
    </row>
    <row r="40" spans="8:9">
      <c r="H40" s="146" t="s">
        <v>2399</v>
      </c>
      <c r="I40" s="514">
        <v>2332019</v>
      </c>
    </row>
    <row r="41" spans="8:9">
      <c r="H41" s="146" t="s">
        <v>2400</v>
      </c>
      <c r="I41" s="514">
        <v>32905</v>
      </c>
    </row>
    <row r="42" spans="8:9">
      <c r="H42" s="146" t="s">
        <v>2401</v>
      </c>
      <c r="I42" s="514">
        <v>164196</v>
      </c>
    </row>
    <row r="43" spans="8:9">
      <c r="H43" s="146" t="s">
        <v>2402</v>
      </c>
      <c r="I43" s="514">
        <v>32533</v>
      </c>
    </row>
    <row r="44" spans="8:9">
      <c r="H44" s="146" t="s">
        <v>2378</v>
      </c>
      <c r="I44" s="514">
        <v>1033392</v>
      </c>
    </row>
    <row r="45" spans="8:9">
      <c r="H45" s="146" t="s">
        <v>2403</v>
      </c>
      <c r="I45" s="514">
        <v>168260</v>
      </c>
    </row>
    <row r="46" spans="8:9">
      <c r="H46" s="146" t="s">
        <v>2404</v>
      </c>
      <c r="I46" s="514">
        <v>248997</v>
      </c>
    </row>
    <row r="47" spans="8:9">
      <c r="H47" s="146" t="s">
        <v>2405</v>
      </c>
      <c r="I47" s="514">
        <v>112543</v>
      </c>
    </row>
    <row r="48" spans="8:9">
      <c r="H48" s="146" t="s">
        <v>2406</v>
      </c>
      <c r="I48" s="514">
        <v>314641</v>
      </c>
    </row>
    <row r="49" spans="8:9">
      <c r="H49" s="146" t="s">
        <v>2407</v>
      </c>
      <c r="I49" s="514">
        <v>86794</v>
      </c>
    </row>
    <row r="50" spans="8:9">
      <c r="H50" s="146" t="s">
        <v>2408</v>
      </c>
      <c r="I50" s="514">
        <v>49270</v>
      </c>
    </row>
    <row r="51" spans="8:9">
      <c r="H51" s="146" t="s">
        <v>2409</v>
      </c>
      <c r="I51" s="514">
        <v>52887</v>
      </c>
    </row>
    <row r="52" spans="8:9">
      <c r="H52" s="146" t="s">
        <v>188</v>
      </c>
      <c r="I52" s="514">
        <v>619949</v>
      </c>
    </row>
    <row r="53" spans="8:9">
      <c r="H53" s="146" t="s">
        <v>2410</v>
      </c>
      <c r="I53" s="514">
        <v>295180</v>
      </c>
    </row>
    <row r="54" spans="8:9">
      <c r="H54" s="146" t="s">
        <v>2411</v>
      </c>
      <c r="I54" s="514">
        <v>78108</v>
      </c>
    </row>
    <row r="55" spans="8:9">
      <c r="H55" s="146" t="s">
        <v>2412</v>
      </c>
      <c r="I55" s="514">
        <v>154052</v>
      </c>
    </row>
    <row r="56" spans="8:9">
      <c r="H56" s="146" t="s">
        <v>2413</v>
      </c>
      <c r="I56" s="514">
        <v>51276</v>
      </c>
    </row>
    <row r="57" spans="8:9">
      <c r="H57" s="146" t="s">
        <v>2414</v>
      </c>
      <c r="I57" s="514">
        <v>41333</v>
      </c>
    </row>
    <row r="58" spans="8:9">
      <c r="H58" s="146" t="s">
        <v>189</v>
      </c>
      <c r="I58" s="514">
        <v>432836</v>
      </c>
    </row>
    <row r="59" spans="8:9">
      <c r="H59" s="146" t="s">
        <v>2415</v>
      </c>
      <c r="I59" s="514">
        <v>197102</v>
      </c>
    </row>
    <row r="60" spans="8:9">
      <c r="H60" s="146" t="s">
        <v>2416</v>
      </c>
      <c r="I60" s="514">
        <v>235734</v>
      </c>
    </row>
    <row r="61" spans="8:9">
      <c r="H61" s="146" t="s">
        <v>191</v>
      </c>
      <c r="I61" s="514">
        <v>447123</v>
      </c>
    </row>
    <row r="62" spans="8:9">
      <c r="H62" s="146" t="s">
        <v>2417</v>
      </c>
      <c r="I62" s="514">
        <v>154319</v>
      </c>
    </row>
    <row r="63" spans="8:9">
      <c r="H63" s="146" t="s">
        <v>2418</v>
      </c>
      <c r="I63" s="514">
        <v>153230</v>
      </c>
    </row>
    <row r="64" spans="8:9">
      <c r="H64" s="146" t="s">
        <v>2419</v>
      </c>
      <c r="I64" s="514">
        <v>139574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14752-8023-4186-A9D1-10B79554B632}">
  <sheetPr>
    <tabColor theme="7" tint="0.79998168889431442"/>
  </sheetPr>
  <dimension ref="A1:J15"/>
  <sheetViews>
    <sheetView workbookViewId="0">
      <selection activeCell="K9" sqref="K9"/>
    </sheetView>
  </sheetViews>
  <sheetFormatPr defaultColWidth="9" defaultRowHeight="13"/>
  <cols>
    <col min="1" max="1" width="3.5" style="146" customWidth="1"/>
    <col min="2" max="2" width="14.6640625" style="146" customWidth="1"/>
    <col min="3" max="3" width="9.33203125" style="146" customWidth="1"/>
    <col min="4" max="4" width="4.83203125" style="146" customWidth="1"/>
    <col min="5" max="5" width="15.08203125" style="146" customWidth="1"/>
    <col min="6" max="6" width="11.25" style="146" customWidth="1"/>
    <col min="7" max="7" width="13.1640625" style="146" customWidth="1"/>
    <col min="8" max="8" width="11.25" style="146" customWidth="1"/>
    <col min="9" max="9" width="12.25" style="146" customWidth="1"/>
    <col min="10" max="16384" width="9" style="146"/>
  </cols>
  <sheetData>
    <row r="1" spans="1:10" ht="15.75" customHeight="1">
      <c r="A1" s="518"/>
      <c r="B1" s="518"/>
      <c r="C1" s="518"/>
      <c r="D1" s="518"/>
      <c r="E1" s="518"/>
      <c r="F1" s="518"/>
      <c r="G1" s="518"/>
      <c r="H1" s="518"/>
      <c r="I1" s="518"/>
      <c r="J1" s="518"/>
    </row>
    <row r="2" spans="1:10" ht="15.75" customHeight="1">
      <c r="A2" s="518"/>
      <c r="B2" s="995" t="s">
        <v>2591</v>
      </c>
      <c r="C2" s="995"/>
      <c r="D2" s="995"/>
      <c r="E2" s="518"/>
      <c r="F2" s="518"/>
      <c r="H2" s="518"/>
      <c r="I2" s="519" t="s">
        <v>2113</v>
      </c>
      <c r="J2" s="518"/>
    </row>
    <row r="3" spans="1:10" ht="15.75" customHeight="1">
      <c r="A3" s="518"/>
      <c r="B3" s="913"/>
      <c r="C3" s="913"/>
      <c r="D3" s="913"/>
      <c r="E3" s="518"/>
      <c r="F3" s="518"/>
      <c r="G3" s="518"/>
      <c r="H3" s="518"/>
      <c r="I3" s="518"/>
      <c r="J3" s="518"/>
    </row>
    <row r="4" spans="1:10" ht="15.75" customHeight="1">
      <c r="A4" s="518"/>
      <c r="B4" s="518"/>
      <c r="C4" s="996" t="s">
        <v>2303</v>
      </c>
      <c r="D4" s="518"/>
      <c r="E4" s="518"/>
      <c r="F4" s="518"/>
      <c r="G4" s="518"/>
      <c r="H4" s="518"/>
      <c r="I4" s="518"/>
      <c r="J4" s="518"/>
    </row>
    <row r="5" spans="1:10" ht="32.25" customHeight="1">
      <c r="A5" s="518">
        <v>1</v>
      </c>
      <c r="B5" s="518" t="s">
        <v>2546</v>
      </c>
      <c r="C5" s="964">
        <f>最終需要2!C45+最終需要2!D45</f>
        <v>325.73642962108875</v>
      </c>
      <c r="D5" s="518"/>
      <c r="E5" s="1031" t="s">
        <v>2589</v>
      </c>
      <c r="F5" s="1032"/>
      <c r="G5" s="1033"/>
      <c r="H5" s="997" t="s">
        <v>2590</v>
      </c>
      <c r="I5" s="518"/>
      <c r="J5" s="518"/>
    </row>
    <row r="6" spans="1:10" ht="15.75" customHeight="1">
      <c r="A6" s="518"/>
      <c r="B6" s="518"/>
      <c r="C6" s="964"/>
      <c r="D6" s="518"/>
      <c r="E6" s="518"/>
      <c r="F6" s="518"/>
      <c r="G6" s="518"/>
      <c r="H6" s="518"/>
      <c r="I6" s="518"/>
      <c r="J6" s="518"/>
    </row>
    <row r="7" spans="1:10" ht="32.25" customHeight="1">
      <c r="A7" s="518">
        <v>2</v>
      </c>
      <c r="B7" s="518" t="s">
        <v>2540</v>
      </c>
      <c r="C7" s="964">
        <f>表3_4_5!C18</f>
        <v>478.19931400000002</v>
      </c>
      <c r="D7" s="998" t="s">
        <v>2543</v>
      </c>
      <c r="E7" s="943" t="s">
        <v>2600</v>
      </c>
      <c r="F7" s="1071" t="s">
        <v>2599</v>
      </c>
      <c r="G7" s="946"/>
      <c r="H7" s="518"/>
      <c r="I7" s="518"/>
      <c r="J7" s="518"/>
    </row>
    <row r="8" spans="1:10" ht="15.75" customHeight="1">
      <c r="A8" s="518"/>
      <c r="B8" s="518"/>
      <c r="C8" s="964"/>
      <c r="D8" s="518"/>
      <c r="E8" s="518"/>
      <c r="F8" s="518"/>
      <c r="G8" s="518"/>
      <c r="H8" s="518"/>
      <c r="I8" s="518"/>
      <c r="J8" s="518"/>
    </row>
    <row r="9" spans="1:10" ht="32.25" customHeight="1">
      <c r="A9" s="518">
        <v>3</v>
      </c>
      <c r="B9" s="518" t="s">
        <v>2541</v>
      </c>
      <c r="C9" s="964">
        <f>最終需要2!D45+最終需要2!E45</f>
        <v>315.98331269358357</v>
      </c>
      <c r="D9" s="518"/>
      <c r="E9" s="943" t="s">
        <v>2542</v>
      </c>
      <c r="F9" s="1072" t="s">
        <v>2603</v>
      </c>
      <c r="G9" s="999" t="s">
        <v>2605</v>
      </c>
      <c r="H9" s="518"/>
      <c r="I9" s="518"/>
      <c r="J9" s="518"/>
    </row>
    <row r="10" spans="1:10" ht="15.75" customHeight="1">
      <c r="A10" s="518"/>
      <c r="B10" s="518"/>
      <c r="C10" s="964"/>
      <c r="D10" s="518"/>
      <c r="E10" s="518"/>
      <c r="F10" s="518"/>
      <c r="G10" s="518"/>
      <c r="H10" s="518"/>
      <c r="I10" s="518"/>
      <c r="J10" s="518"/>
    </row>
    <row r="11" spans="1:10" ht="32.25" customHeight="1">
      <c r="A11" s="518">
        <v>4</v>
      </c>
      <c r="B11" s="518" t="s">
        <v>2544</v>
      </c>
      <c r="C11" s="964">
        <f>最終需要2!F45</f>
        <v>353.78663109358365</v>
      </c>
      <c r="D11" s="518"/>
      <c r="E11" s="518"/>
      <c r="F11" s="1072" t="s">
        <v>2603</v>
      </c>
      <c r="G11" s="999" t="s">
        <v>2605</v>
      </c>
      <c r="H11" s="997" t="s">
        <v>2604</v>
      </c>
      <c r="I11" s="518"/>
      <c r="J11" s="518"/>
    </row>
    <row r="12" spans="1:10" ht="15.75" customHeight="1">
      <c r="A12" s="518"/>
      <c r="B12" s="1000" t="s">
        <v>2547</v>
      </c>
      <c r="C12" s="964"/>
      <c r="D12" s="518"/>
      <c r="E12" s="518"/>
      <c r="F12" s="518"/>
      <c r="G12" s="518"/>
      <c r="H12" s="518"/>
      <c r="I12" s="518"/>
      <c r="J12" s="518"/>
    </row>
    <row r="13" spans="1:10" ht="32.25" customHeight="1">
      <c r="A13" s="518">
        <v>5</v>
      </c>
      <c r="B13" s="1019" t="s">
        <v>2594</v>
      </c>
      <c r="C13" s="964">
        <f>尼崎市40!C43</f>
        <v>468.50307585981392</v>
      </c>
      <c r="D13" s="518"/>
      <c r="E13" s="518"/>
      <c r="F13" s="1034" t="s">
        <v>2601</v>
      </c>
      <c r="G13" s="1035"/>
      <c r="H13" s="1036"/>
      <c r="I13" s="999" t="s">
        <v>2602</v>
      </c>
      <c r="J13" s="518"/>
    </row>
    <row r="14" spans="1:10" ht="15.75" customHeight="1" thickBot="1">
      <c r="A14" s="518"/>
      <c r="B14" s="1000" t="s">
        <v>2548</v>
      </c>
      <c r="C14" s="518"/>
      <c r="D14" s="518"/>
      <c r="E14" s="518"/>
      <c r="F14" s="518"/>
      <c r="G14" s="518"/>
      <c r="H14" s="518"/>
      <c r="I14" s="518"/>
      <c r="J14" s="518"/>
    </row>
    <row r="15" spans="1:10" ht="32" customHeight="1" thickBot="1">
      <c r="A15" s="518">
        <v>6</v>
      </c>
      <c r="B15" s="1019" t="s">
        <v>2595</v>
      </c>
      <c r="C15" s="964">
        <f>尼崎市40_2!C43</f>
        <v>719.33807261469792</v>
      </c>
      <c r="D15" s="518"/>
      <c r="E15" s="1039" t="s">
        <v>2597</v>
      </c>
      <c r="F15" s="1040"/>
      <c r="G15" s="1020" t="s">
        <v>2596</v>
      </c>
      <c r="H15" s="1037" t="s">
        <v>2598</v>
      </c>
      <c r="I15" s="1038"/>
      <c r="J15" s="518"/>
    </row>
  </sheetData>
  <mergeCells count="4">
    <mergeCell ref="E5:G5"/>
    <mergeCell ref="F13:H13"/>
    <mergeCell ref="H15:I15"/>
    <mergeCell ref="E15:F15"/>
  </mergeCells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DE073-ECC2-4E7F-B04F-0159C9137D7E}">
  <dimension ref="A1:O75"/>
  <sheetViews>
    <sheetView workbookViewId="0">
      <selection activeCell="O17" sqref="O17"/>
    </sheetView>
  </sheetViews>
  <sheetFormatPr defaultColWidth="9" defaultRowHeight="14"/>
  <cols>
    <col min="1" max="16384" width="9" style="984"/>
  </cols>
  <sheetData>
    <row r="1" spans="1:13" s="979" customFormat="1" ht="24" customHeight="1">
      <c r="A1" s="980" t="s">
        <v>163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</row>
    <row r="2" spans="1:13" s="979" customFormat="1" ht="24" customHeight="1">
      <c r="A2" s="980" t="s">
        <v>2549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</row>
    <row r="3" spans="1:13" s="979" customFormat="1" ht="21" customHeight="1">
      <c r="A3" s="982"/>
      <c r="B3" s="981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</row>
    <row r="4" spans="1:13">
      <c r="A4" s="983"/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 t="s">
        <v>162</v>
      </c>
      <c r="M4" s="983"/>
    </row>
    <row r="5" spans="1:13">
      <c r="A5" s="983"/>
      <c r="B5" s="983"/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</row>
    <row r="6" spans="1:13">
      <c r="A6" s="983"/>
      <c r="B6" s="983"/>
      <c r="C6" s="983"/>
      <c r="D6" s="983"/>
      <c r="E6" s="983"/>
      <c r="F6" s="983"/>
      <c r="G6" s="983"/>
      <c r="H6" s="983"/>
      <c r="I6" s="983"/>
      <c r="J6" s="983"/>
      <c r="K6" s="983"/>
      <c r="L6" s="983"/>
      <c r="M6" s="983"/>
    </row>
    <row r="7" spans="1:13">
      <c r="A7" s="985"/>
      <c r="B7" s="983"/>
      <c r="C7" s="983"/>
      <c r="D7" s="983"/>
      <c r="E7" s="983"/>
      <c r="F7" s="983"/>
      <c r="G7" s="983"/>
      <c r="H7" s="983"/>
      <c r="I7" s="983"/>
      <c r="J7" s="983"/>
      <c r="K7" s="983"/>
      <c r="L7" s="983"/>
      <c r="M7" s="983"/>
    </row>
    <row r="8" spans="1:13">
      <c r="A8" s="985"/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3"/>
    </row>
    <row r="9" spans="1:13">
      <c r="A9" s="985"/>
      <c r="B9" s="983"/>
      <c r="C9" s="983"/>
      <c r="D9" s="983"/>
      <c r="E9" s="983"/>
      <c r="F9" s="983"/>
      <c r="G9" s="983"/>
      <c r="H9" s="983"/>
      <c r="I9" s="983"/>
      <c r="J9" s="983"/>
      <c r="K9" s="983"/>
      <c r="L9" s="983"/>
      <c r="M9" s="983"/>
    </row>
    <row r="10" spans="1:13">
      <c r="A10" s="985"/>
      <c r="B10" s="983"/>
      <c r="C10" s="983"/>
      <c r="D10" s="983"/>
      <c r="E10" s="983"/>
      <c r="F10" s="983"/>
      <c r="G10" s="983"/>
      <c r="H10" s="983"/>
      <c r="I10" s="983"/>
      <c r="J10" s="983"/>
      <c r="K10" s="983"/>
      <c r="L10" s="983"/>
      <c r="M10" s="983"/>
    </row>
    <row r="11" spans="1:13">
      <c r="A11" s="983"/>
      <c r="B11" s="983"/>
      <c r="C11" s="983"/>
      <c r="D11" s="983"/>
      <c r="E11" s="983"/>
      <c r="F11" s="983"/>
      <c r="G11" s="983"/>
      <c r="H11" s="983"/>
      <c r="I11" s="983"/>
      <c r="J11" s="983"/>
      <c r="K11" s="983"/>
      <c r="L11" s="983"/>
      <c r="M11" s="983"/>
    </row>
    <row r="12" spans="1:13">
      <c r="A12" s="983"/>
      <c r="B12" s="983"/>
      <c r="C12" s="983"/>
      <c r="D12" s="983"/>
      <c r="E12" s="983"/>
      <c r="F12" s="983"/>
      <c r="G12" s="983"/>
      <c r="H12" s="983"/>
      <c r="I12" s="983"/>
      <c r="J12" s="983"/>
      <c r="K12" s="983"/>
      <c r="L12" s="983"/>
      <c r="M12" s="983"/>
    </row>
    <row r="13" spans="1:13">
      <c r="A13" s="986"/>
      <c r="B13" s="987"/>
      <c r="C13" s="983"/>
      <c r="D13" s="983"/>
      <c r="E13" s="983"/>
      <c r="F13" s="983"/>
      <c r="G13" s="983"/>
      <c r="H13" s="983"/>
      <c r="I13" s="983"/>
      <c r="J13" s="983"/>
      <c r="K13" s="983"/>
      <c r="L13" s="983"/>
      <c r="M13" s="983"/>
    </row>
    <row r="14" spans="1:13">
      <c r="A14" s="988"/>
      <c r="B14" s="983"/>
      <c r="C14" s="983"/>
      <c r="D14" s="983"/>
      <c r="E14" s="983"/>
      <c r="F14" s="983"/>
      <c r="G14" s="983"/>
      <c r="H14" s="983"/>
      <c r="I14" s="983"/>
      <c r="J14" s="983"/>
      <c r="K14" s="983"/>
      <c r="L14" s="983"/>
      <c r="M14" s="983"/>
    </row>
    <row r="15" spans="1:13">
      <c r="A15" s="989"/>
      <c r="B15" s="983"/>
      <c r="C15" s="983"/>
      <c r="D15" s="983"/>
      <c r="E15" s="983"/>
      <c r="F15" s="983"/>
      <c r="G15" s="983"/>
      <c r="H15" s="983"/>
      <c r="I15" s="983"/>
      <c r="J15" s="983"/>
      <c r="K15" s="983"/>
      <c r="L15" s="983"/>
      <c r="M15" s="983"/>
    </row>
    <row r="16" spans="1:13">
      <c r="A16" s="987"/>
      <c r="B16" s="983"/>
      <c r="C16" s="983"/>
      <c r="D16" s="983"/>
      <c r="E16" s="983"/>
      <c r="F16" s="983"/>
      <c r="G16" s="983"/>
      <c r="H16" s="983"/>
      <c r="I16" s="983"/>
      <c r="J16" s="983"/>
      <c r="K16" s="983"/>
      <c r="L16" s="983"/>
      <c r="M16" s="983"/>
    </row>
    <row r="17" spans="1:13">
      <c r="A17" s="987"/>
      <c r="B17" s="983"/>
      <c r="C17" s="983"/>
      <c r="D17" s="983"/>
      <c r="E17" s="983"/>
      <c r="F17" s="983"/>
      <c r="G17" s="983"/>
      <c r="H17" s="983"/>
      <c r="I17" s="983"/>
      <c r="J17" s="983"/>
      <c r="K17" s="983"/>
      <c r="L17" s="983"/>
      <c r="M17" s="983"/>
    </row>
    <row r="18" spans="1:13">
      <c r="A18" s="987"/>
      <c r="B18" s="983"/>
      <c r="C18" s="983"/>
      <c r="D18" s="983"/>
      <c r="E18" s="983"/>
      <c r="F18" s="983"/>
      <c r="G18" s="983"/>
      <c r="H18" s="983"/>
      <c r="I18" s="983"/>
      <c r="J18" s="983"/>
      <c r="K18" s="983"/>
      <c r="L18" s="983"/>
      <c r="M18" s="983"/>
    </row>
    <row r="19" spans="1:13">
      <c r="A19" s="987"/>
      <c r="B19" s="983"/>
      <c r="C19" s="983"/>
      <c r="D19" s="983"/>
      <c r="E19" s="983"/>
      <c r="F19" s="983"/>
      <c r="G19" s="983"/>
      <c r="H19" s="983"/>
      <c r="I19" s="983"/>
      <c r="J19" s="983"/>
      <c r="K19" s="983"/>
      <c r="L19" s="983"/>
      <c r="M19" s="983"/>
    </row>
    <row r="20" spans="1:13">
      <c r="A20" s="987"/>
      <c r="B20" s="983"/>
      <c r="C20" s="983"/>
      <c r="D20" s="983"/>
      <c r="E20" s="983"/>
      <c r="F20" s="983"/>
      <c r="G20" s="983"/>
      <c r="H20" s="983"/>
      <c r="I20" s="983"/>
      <c r="J20" s="983"/>
      <c r="K20" s="983"/>
      <c r="L20" s="983"/>
      <c r="M20" s="983"/>
    </row>
    <row r="21" spans="1:13">
      <c r="A21" s="987"/>
      <c r="B21" s="983"/>
      <c r="C21" s="983"/>
      <c r="D21" s="983"/>
      <c r="E21" s="983"/>
      <c r="F21" s="983"/>
      <c r="G21" s="983"/>
      <c r="H21" s="983"/>
      <c r="I21" s="983"/>
      <c r="J21" s="983"/>
      <c r="K21" s="983"/>
      <c r="L21" s="983"/>
      <c r="M21" s="983"/>
    </row>
    <row r="22" spans="1:13">
      <c r="A22" s="983"/>
      <c r="B22" s="983"/>
      <c r="C22" s="983"/>
      <c r="D22" s="983"/>
      <c r="E22" s="983"/>
      <c r="F22" s="983"/>
      <c r="G22" s="983"/>
      <c r="H22" s="983"/>
      <c r="I22" s="983"/>
      <c r="J22" s="983"/>
      <c r="K22" s="983"/>
      <c r="L22" s="983"/>
      <c r="M22" s="983"/>
    </row>
    <row r="23" spans="1:13">
      <c r="A23" s="983"/>
      <c r="B23" s="983"/>
      <c r="C23" s="983"/>
      <c r="D23" s="983"/>
      <c r="E23" s="983"/>
      <c r="F23" s="983"/>
      <c r="G23" s="983"/>
      <c r="H23" s="983"/>
      <c r="I23" s="983"/>
      <c r="J23" s="983"/>
      <c r="K23" s="983"/>
      <c r="L23" s="983"/>
      <c r="M23" s="983"/>
    </row>
    <row r="24" spans="1:13">
      <c r="A24" s="983"/>
      <c r="B24" s="983"/>
      <c r="C24" s="983"/>
      <c r="D24" s="983"/>
      <c r="E24" s="983"/>
      <c r="F24" s="983"/>
      <c r="G24" s="983"/>
      <c r="H24" s="983"/>
      <c r="I24" s="983"/>
      <c r="J24" s="983"/>
      <c r="K24" s="983"/>
      <c r="L24" s="983"/>
      <c r="M24" s="983"/>
    </row>
    <row r="25" spans="1:13">
      <c r="A25" s="983"/>
      <c r="B25" s="983"/>
      <c r="C25" s="983"/>
      <c r="D25" s="983"/>
      <c r="E25" s="983"/>
      <c r="F25" s="983"/>
      <c r="G25" s="983"/>
      <c r="H25" s="983"/>
      <c r="I25" s="983"/>
      <c r="J25" s="983"/>
      <c r="K25" s="983"/>
      <c r="L25" s="983"/>
      <c r="M25" s="983"/>
    </row>
    <row r="26" spans="1:13">
      <c r="A26" s="983"/>
      <c r="B26" s="983"/>
      <c r="C26" s="983"/>
      <c r="D26" s="983"/>
      <c r="E26" s="983"/>
      <c r="F26" s="983"/>
      <c r="G26" s="983"/>
      <c r="H26" s="983"/>
      <c r="I26" s="983"/>
      <c r="J26" s="983"/>
      <c r="K26" s="983"/>
      <c r="L26" s="983"/>
      <c r="M26" s="983"/>
    </row>
    <row r="27" spans="1:13">
      <c r="A27" s="983"/>
      <c r="B27" s="983"/>
      <c r="C27" s="983"/>
      <c r="D27" s="983"/>
      <c r="E27" s="983"/>
      <c r="F27" s="983"/>
      <c r="G27" s="983"/>
      <c r="H27" s="983"/>
      <c r="I27" s="983"/>
      <c r="J27" s="983"/>
      <c r="K27" s="983"/>
      <c r="L27" s="983"/>
      <c r="M27" s="983"/>
    </row>
    <row r="28" spans="1:13">
      <c r="A28" s="983"/>
      <c r="B28" s="983"/>
      <c r="C28" s="983"/>
      <c r="D28" s="983"/>
      <c r="E28" s="983"/>
      <c r="F28" s="983"/>
      <c r="G28" s="983"/>
      <c r="H28" s="983"/>
      <c r="I28" s="983"/>
      <c r="J28" s="983"/>
      <c r="K28" s="983"/>
      <c r="L28" s="983"/>
      <c r="M28" s="983"/>
    </row>
    <row r="29" spans="1:13">
      <c r="A29" s="983"/>
      <c r="B29" s="983"/>
      <c r="C29" s="983"/>
      <c r="D29" s="983"/>
      <c r="E29" s="983"/>
      <c r="F29" s="983"/>
      <c r="G29" s="983"/>
      <c r="H29" s="983"/>
      <c r="I29" s="983"/>
      <c r="J29" s="983"/>
      <c r="K29" s="983"/>
      <c r="L29" s="983"/>
      <c r="M29" s="983"/>
    </row>
    <row r="30" spans="1:13">
      <c r="A30" s="983"/>
      <c r="B30" s="983"/>
      <c r="C30" s="983"/>
      <c r="D30" s="983"/>
      <c r="E30" s="983"/>
      <c r="F30" s="983"/>
      <c r="G30" s="983"/>
      <c r="H30" s="983"/>
      <c r="I30" s="983"/>
      <c r="J30" s="983"/>
      <c r="K30" s="983"/>
      <c r="L30" s="983"/>
      <c r="M30" s="983"/>
    </row>
    <row r="31" spans="1:13">
      <c r="A31" s="983"/>
      <c r="B31" s="983"/>
      <c r="C31" s="983"/>
      <c r="D31" s="983"/>
      <c r="E31" s="983"/>
      <c r="F31" s="983"/>
      <c r="G31" s="983"/>
      <c r="H31" s="983"/>
      <c r="I31" s="983"/>
      <c r="J31" s="983"/>
      <c r="K31" s="983"/>
      <c r="L31" s="983"/>
      <c r="M31" s="983"/>
    </row>
    <row r="32" spans="1:13">
      <c r="A32" s="983"/>
      <c r="B32" s="983"/>
      <c r="C32" s="983"/>
      <c r="D32" s="983"/>
      <c r="E32" s="983"/>
      <c r="F32" s="983"/>
      <c r="G32" s="983"/>
      <c r="H32" s="983"/>
      <c r="I32" s="983"/>
      <c r="J32" s="983"/>
      <c r="K32" s="983"/>
      <c r="L32" s="983"/>
      <c r="M32" s="983"/>
    </row>
    <row r="33" spans="1:13">
      <c r="A33" s="983"/>
      <c r="B33" s="983"/>
      <c r="C33" s="983"/>
      <c r="D33" s="983"/>
      <c r="E33" s="983"/>
      <c r="F33" s="983"/>
      <c r="G33" s="983"/>
      <c r="H33" s="983"/>
      <c r="I33" s="983"/>
      <c r="J33" s="983"/>
      <c r="K33" s="983"/>
      <c r="L33" s="983"/>
      <c r="M33" s="983"/>
    </row>
    <row r="34" spans="1:13">
      <c r="A34" s="983"/>
      <c r="B34" s="983"/>
      <c r="C34" s="983"/>
      <c r="D34" s="983"/>
      <c r="E34" s="983"/>
      <c r="F34" s="983"/>
      <c r="G34" s="983"/>
      <c r="H34" s="983"/>
      <c r="I34" s="983"/>
      <c r="J34" s="990"/>
      <c r="K34" s="983"/>
      <c r="L34" s="983"/>
      <c r="M34" s="983"/>
    </row>
    <row r="35" spans="1:13">
      <c r="A35" s="983"/>
      <c r="B35" s="983"/>
      <c r="C35" s="983"/>
      <c r="D35" s="983"/>
      <c r="E35" s="983"/>
      <c r="F35" s="983"/>
      <c r="G35" s="983"/>
      <c r="H35" s="983"/>
      <c r="I35" s="983"/>
      <c r="J35" s="990"/>
      <c r="K35" s="983"/>
      <c r="L35" s="983"/>
      <c r="M35" s="983"/>
    </row>
    <row r="36" spans="1:13">
      <c r="A36" s="983"/>
      <c r="B36" s="983"/>
      <c r="C36" s="983"/>
      <c r="D36" s="983"/>
      <c r="E36" s="983"/>
      <c r="F36" s="983"/>
      <c r="G36" s="983"/>
      <c r="H36" s="983"/>
      <c r="I36" s="983"/>
      <c r="J36" s="990"/>
      <c r="K36" s="983"/>
      <c r="L36" s="983"/>
      <c r="M36" s="983"/>
    </row>
    <row r="37" spans="1:13">
      <c r="A37" s="983"/>
      <c r="B37" s="983"/>
      <c r="C37" s="991"/>
      <c r="D37" s="991"/>
      <c r="E37" s="983"/>
      <c r="F37" s="983"/>
      <c r="G37" s="983"/>
      <c r="H37" s="983"/>
      <c r="I37" s="983"/>
      <c r="J37" s="990"/>
      <c r="K37" s="983"/>
      <c r="L37" s="983"/>
      <c r="M37" s="983"/>
    </row>
    <row r="38" spans="1:13">
      <c r="A38" s="983"/>
      <c r="B38" s="983"/>
      <c r="C38" s="991"/>
      <c r="D38" s="991"/>
      <c r="E38" s="983"/>
      <c r="F38" s="983"/>
      <c r="G38" s="983"/>
      <c r="H38" s="983"/>
      <c r="I38" s="983"/>
      <c r="J38" s="983"/>
      <c r="K38" s="983"/>
      <c r="L38" s="983"/>
      <c r="M38" s="983"/>
    </row>
    <row r="39" spans="1:13">
      <c r="A39" s="983"/>
      <c r="B39" s="983"/>
      <c r="C39" s="983"/>
      <c r="D39" s="983"/>
      <c r="E39" s="983"/>
      <c r="F39" s="983"/>
      <c r="G39" s="983"/>
      <c r="H39" s="983"/>
      <c r="I39" s="983"/>
      <c r="J39" s="983"/>
      <c r="K39" s="983"/>
      <c r="L39" s="983"/>
      <c r="M39" s="983"/>
    </row>
    <row r="40" spans="1:13">
      <c r="A40" s="983"/>
      <c r="B40" s="983"/>
      <c r="C40" s="983"/>
      <c r="D40" s="983"/>
      <c r="E40" s="983"/>
      <c r="F40" s="983"/>
      <c r="G40" s="983"/>
      <c r="H40" s="983"/>
      <c r="I40" s="983"/>
      <c r="J40" s="983"/>
      <c r="K40" s="983"/>
      <c r="L40" s="983"/>
      <c r="M40" s="983"/>
    </row>
    <row r="41" spans="1:13">
      <c r="A41" s="983"/>
      <c r="B41" s="983"/>
      <c r="C41" s="983"/>
      <c r="D41" s="983"/>
      <c r="E41" s="983"/>
      <c r="F41" s="983"/>
      <c r="G41" s="983"/>
      <c r="H41" s="983"/>
      <c r="I41" s="983"/>
      <c r="J41" s="983"/>
      <c r="K41" s="983"/>
      <c r="L41" s="983"/>
      <c r="M41" s="983"/>
    </row>
    <row r="42" spans="1:13">
      <c r="A42" s="983"/>
      <c r="B42" s="983"/>
      <c r="C42" s="983"/>
      <c r="D42" s="983"/>
      <c r="E42" s="983"/>
      <c r="F42" s="983"/>
      <c r="G42" s="983"/>
      <c r="H42" s="983"/>
      <c r="I42" s="983"/>
      <c r="J42" s="983"/>
      <c r="K42" s="983"/>
      <c r="L42" s="983"/>
      <c r="M42" s="983"/>
    </row>
    <row r="43" spans="1:13">
      <c r="A43" s="983"/>
      <c r="B43" s="983"/>
      <c r="C43" s="983"/>
      <c r="D43" s="983"/>
      <c r="E43" s="983"/>
      <c r="F43" s="983"/>
      <c r="G43" s="983"/>
      <c r="H43" s="983"/>
      <c r="I43" s="983"/>
      <c r="J43" s="983"/>
      <c r="K43" s="983"/>
      <c r="L43" s="983"/>
      <c r="M43" s="983"/>
    </row>
    <row r="44" spans="1:13">
      <c r="A44" s="983"/>
      <c r="B44" s="983"/>
      <c r="C44" s="983"/>
      <c r="D44" s="983"/>
      <c r="E44" s="983"/>
      <c r="F44" s="983"/>
      <c r="G44" s="983"/>
      <c r="H44" s="983"/>
      <c r="I44" s="983"/>
      <c r="J44" s="983"/>
      <c r="K44" s="983"/>
      <c r="L44" s="983"/>
      <c r="M44" s="983"/>
    </row>
    <row r="45" spans="1:13">
      <c r="A45" s="983"/>
      <c r="B45" s="983"/>
      <c r="C45" s="983"/>
      <c r="D45" s="983"/>
      <c r="E45" s="983"/>
      <c r="F45" s="983"/>
      <c r="G45" s="983"/>
      <c r="H45" s="983"/>
      <c r="I45" s="983"/>
      <c r="J45" s="983"/>
      <c r="K45" s="983"/>
      <c r="L45" s="983"/>
      <c r="M45" s="983"/>
    </row>
    <row r="46" spans="1:13">
      <c r="A46" s="983"/>
      <c r="B46" s="983"/>
      <c r="C46" s="983"/>
      <c r="D46" s="983"/>
      <c r="E46" s="983"/>
      <c r="F46" s="983"/>
      <c r="G46" s="983"/>
      <c r="H46" s="983"/>
      <c r="I46" s="983"/>
      <c r="J46" s="983"/>
      <c r="K46" s="983"/>
      <c r="L46" s="983"/>
      <c r="M46" s="983"/>
    </row>
    <row r="47" spans="1:13">
      <c r="A47" s="983"/>
      <c r="B47" s="983"/>
      <c r="C47" s="983"/>
      <c r="D47" s="983"/>
      <c r="E47" s="983"/>
      <c r="F47" s="983"/>
      <c r="G47" s="983"/>
      <c r="H47" s="983"/>
      <c r="I47" s="983"/>
      <c r="J47" s="983"/>
      <c r="K47" s="983"/>
      <c r="L47" s="983"/>
      <c r="M47" s="983"/>
    </row>
    <row r="48" spans="1:13">
      <c r="A48" s="983"/>
      <c r="B48" s="983"/>
      <c r="C48" s="983"/>
      <c r="D48" s="983"/>
      <c r="E48" s="983"/>
      <c r="F48" s="983"/>
      <c r="G48" s="983"/>
      <c r="H48" s="983"/>
      <c r="I48" s="983"/>
      <c r="J48" s="983"/>
      <c r="K48" s="983"/>
      <c r="L48" s="983"/>
      <c r="M48" s="983"/>
    </row>
    <row r="49" spans="1:13">
      <c r="A49" s="983"/>
      <c r="B49" s="983"/>
      <c r="C49" s="983"/>
      <c r="D49" s="983"/>
      <c r="E49" s="983"/>
      <c r="F49" s="983"/>
      <c r="G49" s="983"/>
      <c r="H49" s="983"/>
      <c r="I49" s="983"/>
      <c r="J49" s="983"/>
      <c r="K49" s="983"/>
      <c r="L49" s="983"/>
      <c r="M49" s="983"/>
    </row>
    <row r="50" spans="1:13">
      <c r="A50" s="983"/>
      <c r="B50" s="983"/>
      <c r="C50" s="983"/>
      <c r="D50" s="983"/>
      <c r="E50" s="983"/>
      <c r="F50" s="983"/>
      <c r="G50" s="983"/>
      <c r="H50" s="983"/>
      <c r="I50" s="983"/>
      <c r="J50" s="983"/>
      <c r="K50" s="983"/>
      <c r="L50" s="983"/>
      <c r="M50" s="983"/>
    </row>
    <row r="51" spans="1:13">
      <c r="A51" s="983"/>
      <c r="B51" s="983"/>
      <c r="C51" s="983"/>
      <c r="D51" s="983"/>
      <c r="E51" s="983"/>
      <c r="F51" s="983"/>
      <c r="G51" s="983"/>
      <c r="H51" s="983"/>
      <c r="I51" s="983"/>
      <c r="J51" s="983"/>
      <c r="K51" s="983"/>
      <c r="L51" s="983"/>
      <c r="M51" s="983"/>
    </row>
    <row r="52" spans="1:13">
      <c r="A52" s="983"/>
      <c r="B52" s="983"/>
      <c r="C52" s="983"/>
      <c r="D52" s="983"/>
      <c r="E52" s="983"/>
      <c r="F52" s="983"/>
      <c r="G52" s="983"/>
      <c r="H52" s="983"/>
      <c r="I52" s="983"/>
      <c r="J52" s="983"/>
      <c r="K52" s="983"/>
      <c r="L52" s="983"/>
      <c r="M52" s="983"/>
    </row>
    <row r="53" spans="1:13">
      <c r="A53" s="983"/>
      <c r="B53" s="983"/>
      <c r="C53" s="983"/>
      <c r="D53" s="983"/>
      <c r="E53" s="983"/>
      <c r="F53" s="983"/>
      <c r="G53" s="983"/>
      <c r="H53" s="983"/>
      <c r="I53" s="983"/>
      <c r="J53" s="983"/>
      <c r="K53" s="983"/>
      <c r="L53" s="983"/>
      <c r="M53" s="983"/>
    </row>
    <row r="54" spans="1:13">
      <c r="A54" s="983"/>
      <c r="B54" s="983"/>
      <c r="C54" s="983"/>
      <c r="D54" s="983"/>
      <c r="E54" s="983"/>
      <c r="F54" s="983"/>
      <c r="G54" s="983"/>
      <c r="H54" s="983"/>
      <c r="I54" s="983"/>
      <c r="J54" s="983"/>
      <c r="K54" s="983"/>
      <c r="L54" s="983"/>
      <c r="M54" s="983"/>
    </row>
    <row r="55" spans="1:13">
      <c r="A55" s="983"/>
      <c r="B55" s="983"/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</row>
    <row r="56" spans="1:13">
      <c r="A56" s="983"/>
      <c r="B56" s="983"/>
      <c r="C56" s="983"/>
      <c r="D56" s="983"/>
      <c r="E56" s="983"/>
      <c r="F56" s="983"/>
      <c r="G56" s="983"/>
      <c r="H56" s="983"/>
      <c r="I56" s="983"/>
      <c r="J56" s="983"/>
      <c r="K56" s="983"/>
      <c r="L56" s="983"/>
      <c r="M56" s="983"/>
    </row>
    <row r="57" spans="1:13">
      <c r="A57" s="983"/>
      <c r="B57" s="983"/>
      <c r="C57" s="983"/>
      <c r="D57" s="983"/>
      <c r="E57" s="983"/>
      <c r="F57" s="983"/>
      <c r="G57" s="983"/>
      <c r="H57" s="983"/>
      <c r="I57" s="983"/>
      <c r="J57" s="983"/>
      <c r="K57" s="983"/>
      <c r="L57" s="983"/>
      <c r="M57" s="983"/>
    </row>
    <row r="58" spans="1:13">
      <c r="A58" s="983"/>
      <c r="B58" s="983"/>
      <c r="C58" s="983"/>
      <c r="D58" s="983"/>
      <c r="E58" s="983"/>
      <c r="F58" s="983"/>
      <c r="G58" s="983"/>
      <c r="H58" s="983"/>
      <c r="I58" s="983"/>
      <c r="J58" s="983"/>
      <c r="K58" s="983"/>
      <c r="L58" s="983"/>
      <c r="M58" s="983"/>
    </row>
    <row r="59" spans="1:13">
      <c r="A59" s="983"/>
      <c r="B59" s="983"/>
      <c r="C59" s="983"/>
      <c r="D59" s="983"/>
      <c r="E59" s="983"/>
      <c r="F59" s="983"/>
      <c r="G59" s="983"/>
      <c r="H59" s="983"/>
      <c r="I59" s="983"/>
      <c r="J59" s="983"/>
      <c r="K59" s="983"/>
      <c r="L59" s="983"/>
      <c r="M59" s="983"/>
    </row>
    <row r="60" spans="1:13">
      <c r="A60" s="983"/>
      <c r="B60" s="983"/>
      <c r="C60" s="983"/>
      <c r="D60" s="983"/>
      <c r="E60" s="983"/>
      <c r="F60" s="983"/>
      <c r="G60" s="983"/>
      <c r="H60" s="983"/>
      <c r="I60" s="983"/>
      <c r="J60" s="983"/>
      <c r="K60" s="983"/>
      <c r="L60" s="983"/>
      <c r="M60" s="983"/>
    </row>
    <row r="61" spans="1:13">
      <c r="A61" s="983"/>
      <c r="B61" s="983"/>
      <c r="C61" s="983"/>
      <c r="D61" s="983"/>
      <c r="E61" s="983"/>
      <c r="F61" s="983"/>
      <c r="G61" s="983"/>
      <c r="H61" s="983"/>
      <c r="I61" s="983"/>
      <c r="J61" s="983"/>
      <c r="K61" s="983"/>
      <c r="L61" s="983"/>
      <c r="M61" s="983"/>
    </row>
    <row r="62" spans="1:13">
      <c r="A62" s="983"/>
      <c r="B62" s="983"/>
      <c r="C62" s="983"/>
      <c r="D62" s="983"/>
      <c r="E62" s="983"/>
      <c r="F62" s="983"/>
      <c r="G62" s="983"/>
      <c r="H62" s="983"/>
      <c r="I62" s="983"/>
      <c r="J62" s="983"/>
      <c r="K62" s="983"/>
      <c r="L62" s="983"/>
      <c r="M62" s="983"/>
    </row>
    <row r="63" spans="1:13">
      <c r="A63" s="983"/>
      <c r="B63" s="983"/>
      <c r="C63" s="983"/>
      <c r="D63" s="983"/>
      <c r="E63" s="983"/>
      <c r="F63" s="983"/>
      <c r="G63" s="983"/>
      <c r="H63" s="983"/>
      <c r="I63" s="983"/>
      <c r="J63" s="983"/>
      <c r="K63" s="983"/>
      <c r="L63" s="983"/>
      <c r="M63" s="983"/>
    </row>
    <row r="64" spans="1:13">
      <c r="A64" s="983"/>
      <c r="B64" s="983"/>
      <c r="C64" s="983"/>
      <c r="D64" s="983"/>
      <c r="E64" s="983"/>
      <c r="F64" s="983"/>
      <c r="G64" s="983"/>
      <c r="H64" s="983"/>
      <c r="I64" s="983"/>
      <c r="J64" s="983"/>
      <c r="K64" s="983"/>
      <c r="L64" s="983"/>
      <c r="M64" s="983"/>
    </row>
    <row r="65" spans="1:15">
      <c r="A65" s="983"/>
      <c r="B65" s="983"/>
      <c r="C65" s="983"/>
      <c r="D65" s="983"/>
      <c r="E65" s="983"/>
      <c r="F65" s="983"/>
      <c r="G65" s="983"/>
      <c r="H65" s="983"/>
      <c r="I65" s="983"/>
      <c r="J65" s="983"/>
      <c r="K65" s="983"/>
      <c r="L65" s="983"/>
      <c r="M65" s="983"/>
    </row>
    <row r="66" spans="1:15">
      <c r="A66" s="983"/>
      <c r="B66" s="983"/>
      <c r="C66" s="983"/>
      <c r="D66" s="983"/>
      <c r="E66" s="983"/>
      <c r="F66" s="983"/>
      <c r="G66" s="983"/>
      <c r="H66" s="983"/>
      <c r="I66" s="983"/>
      <c r="J66" s="983"/>
      <c r="K66" s="983"/>
      <c r="L66" s="983"/>
      <c r="M66" s="983"/>
      <c r="O66" s="984" t="s">
        <v>2539</v>
      </c>
    </row>
    <row r="67" spans="1:15">
      <c r="A67" s="983"/>
      <c r="B67" s="983"/>
      <c r="C67" s="983"/>
      <c r="D67" s="983"/>
      <c r="E67" s="983"/>
      <c r="F67" s="983"/>
      <c r="G67" s="983"/>
      <c r="H67" s="983"/>
      <c r="I67" s="983"/>
      <c r="J67" s="983"/>
      <c r="K67" s="983"/>
      <c r="L67" s="983"/>
      <c r="M67" s="983"/>
    </row>
    <row r="68" spans="1:15">
      <c r="A68" s="983"/>
      <c r="B68" s="983"/>
      <c r="C68" s="983"/>
      <c r="D68" s="983"/>
      <c r="E68" s="983"/>
      <c r="F68" s="983"/>
      <c r="G68" s="983"/>
      <c r="H68" s="983"/>
      <c r="I68" s="983"/>
      <c r="J68" s="983"/>
      <c r="K68" s="983"/>
      <c r="L68" s="983"/>
      <c r="M68" s="983"/>
    </row>
    <row r="69" spans="1:15">
      <c r="A69" s="983"/>
      <c r="B69" s="983"/>
      <c r="C69" s="983"/>
      <c r="D69" s="983"/>
      <c r="E69" s="983"/>
      <c r="F69" s="983"/>
      <c r="G69" s="983"/>
      <c r="H69" s="983"/>
      <c r="I69" s="983"/>
      <c r="J69" s="983"/>
      <c r="K69" s="983"/>
      <c r="L69" s="983"/>
      <c r="M69" s="983"/>
    </row>
    <row r="70" spans="1:15">
      <c r="A70" s="983"/>
      <c r="B70" s="983"/>
      <c r="C70" s="983"/>
      <c r="D70" s="983"/>
      <c r="E70" s="983"/>
      <c r="F70" s="983"/>
      <c r="G70" s="983"/>
      <c r="H70" s="983"/>
      <c r="I70" s="983"/>
      <c r="J70" s="983"/>
      <c r="K70" s="983"/>
      <c r="L70" s="983"/>
      <c r="M70" s="983"/>
    </row>
    <row r="71" spans="1:15">
      <c r="A71" s="983"/>
      <c r="B71" s="983"/>
      <c r="C71" s="983"/>
      <c r="D71" s="983"/>
      <c r="E71" s="983"/>
      <c r="F71" s="983"/>
      <c r="G71" s="983"/>
      <c r="H71" s="983"/>
      <c r="I71" s="983"/>
      <c r="J71" s="983"/>
      <c r="K71" s="983"/>
      <c r="L71" s="983"/>
      <c r="M71" s="983"/>
    </row>
    <row r="72" spans="1:15">
      <c r="A72" s="983"/>
      <c r="B72" s="983"/>
      <c r="C72" s="983"/>
      <c r="D72" s="983"/>
      <c r="E72" s="983"/>
      <c r="F72" s="983"/>
      <c r="G72" s="983"/>
      <c r="H72" s="983"/>
      <c r="I72" s="983"/>
      <c r="J72" s="983"/>
      <c r="K72" s="983"/>
      <c r="L72" s="983"/>
      <c r="M72" s="983"/>
    </row>
    <row r="73" spans="1:15">
      <c r="A73" s="983"/>
      <c r="B73" s="983"/>
      <c r="C73" s="983"/>
      <c r="D73" s="983"/>
      <c r="E73" s="983"/>
      <c r="F73" s="983"/>
      <c r="G73" s="983"/>
      <c r="H73" s="983"/>
      <c r="I73" s="983"/>
      <c r="J73" s="983"/>
      <c r="K73" s="983"/>
      <c r="L73" s="983"/>
      <c r="M73" s="983"/>
    </row>
    <row r="74" spans="1:15">
      <c r="A74" s="983"/>
      <c r="B74" s="983"/>
      <c r="C74" s="983"/>
      <c r="D74" s="983"/>
      <c r="E74" s="983"/>
      <c r="F74" s="983"/>
      <c r="G74" s="983"/>
      <c r="H74" s="983"/>
      <c r="I74" s="983"/>
      <c r="J74" s="983"/>
      <c r="K74" s="983"/>
      <c r="L74" s="983"/>
      <c r="M74" s="983"/>
    </row>
    <row r="75" spans="1:15">
      <c r="A75" s="983"/>
      <c r="B75" s="983"/>
      <c r="C75" s="983"/>
      <c r="D75" s="983"/>
      <c r="E75" s="983"/>
      <c r="F75" s="983"/>
      <c r="G75" s="983"/>
      <c r="H75" s="983"/>
      <c r="I75" s="983"/>
      <c r="J75" s="983"/>
      <c r="K75" s="983"/>
      <c r="L75" s="983"/>
      <c r="M75" s="983"/>
    </row>
  </sheetData>
  <phoneticPr fontId="1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52410-A5ED-4334-B91F-57F6D6580110}">
  <sheetPr>
    <tabColor theme="5" tint="0.79998168889431442"/>
  </sheetPr>
  <dimension ref="A1:I43"/>
  <sheetViews>
    <sheetView workbookViewId="0">
      <pane xSplit="2" ySplit="2" topLeftCell="C26" activePane="bottomRight" state="frozen"/>
      <selection pane="topRight" activeCell="C1" sqref="C1"/>
      <selection pane="bottomLeft" activeCell="A3" sqref="A3"/>
      <selection pane="bottomRight" sqref="A1:F43"/>
    </sheetView>
  </sheetViews>
  <sheetFormatPr defaultRowHeight="13"/>
  <cols>
    <col min="1" max="1" width="3.33203125" style="146" customWidth="1"/>
    <col min="2" max="2" width="24.33203125" style="146" customWidth="1"/>
    <col min="3" max="6" width="12.58203125" style="146" customWidth="1"/>
    <col min="7" max="256" width="9" style="146"/>
    <col min="257" max="257" width="3.33203125" style="146" customWidth="1"/>
    <col min="258" max="258" width="24.33203125" style="146" customWidth="1"/>
    <col min="259" max="262" width="12.58203125" style="146" customWidth="1"/>
    <col min="263" max="512" width="9" style="146"/>
    <col min="513" max="513" width="3.33203125" style="146" customWidth="1"/>
    <col min="514" max="514" width="24.33203125" style="146" customWidth="1"/>
    <col min="515" max="518" width="12.58203125" style="146" customWidth="1"/>
    <col min="519" max="768" width="9" style="146"/>
    <col min="769" max="769" width="3.33203125" style="146" customWidth="1"/>
    <col min="770" max="770" width="24.33203125" style="146" customWidth="1"/>
    <col min="771" max="774" width="12.58203125" style="146" customWidth="1"/>
    <col min="775" max="1024" width="9" style="146"/>
    <col min="1025" max="1025" width="3.33203125" style="146" customWidth="1"/>
    <col min="1026" max="1026" width="24.33203125" style="146" customWidth="1"/>
    <col min="1027" max="1030" width="12.58203125" style="146" customWidth="1"/>
    <col min="1031" max="1280" width="9" style="146"/>
    <col min="1281" max="1281" width="3.33203125" style="146" customWidth="1"/>
    <col min="1282" max="1282" width="24.33203125" style="146" customWidth="1"/>
    <col min="1283" max="1286" width="12.58203125" style="146" customWidth="1"/>
    <col min="1287" max="1536" width="9" style="146"/>
    <col min="1537" max="1537" width="3.33203125" style="146" customWidth="1"/>
    <col min="1538" max="1538" width="24.33203125" style="146" customWidth="1"/>
    <col min="1539" max="1542" width="12.58203125" style="146" customWidth="1"/>
    <col min="1543" max="1792" width="9" style="146"/>
    <col min="1793" max="1793" width="3.33203125" style="146" customWidth="1"/>
    <col min="1794" max="1794" width="24.33203125" style="146" customWidth="1"/>
    <col min="1795" max="1798" width="12.58203125" style="146" customWidth="1"/>
    <col min="1799" max="2048" width="9" style="146"/>
    <col min="2049" max="2049" width="3.33203125" style="146" customWidth="1"/>
    <col min="2050" max="2050" width="24.33203125" style="146" customWidth="1"/>
    <col min="2051" max="2054" width="12.58203125" style="146" customWidth="1"/>
    <col min="2055" max="2304" width="9" style="146"/>
    <col min="2305" max="2305" width="3.33203125" style="146" customWidth="1"/>
    <col min="2306" max="2306" width="24.33203125" style="146" customWidth="1"/>
    <col min="2307" max="2310" width="12.58203125" style="146" customWidth="1"/>
    <col min="2311" max="2560" width="9" style="146"/>
    <col min="2561" max="2561" width="3.33203125" style="146" customWidth="1"/>
    <col min="2562" max="2562" width="24.33203125" style="146" customWidth="1"/>
    <col min="2563" max="2566" width="12.58203125" style="146" customWidth="1"/>
    <col min="2567" max="2816" width="9" style="146"/>
    <col min="2817" max="2817" width="3.33203125" style="146" customWidth="1"/>
    <col min="2818" max="2818" width="24.33203125" style="146" customWidth="1"/>
    <col min="2819" max="2822" width="12.58203125" style="146" customWidth="1"/>
    <col min="2823" max="3072" width="9" style="146"/>
    <col min="3073" max="3073" width="3.33203125" style="146" customWidth="1"/>
    <col min="3074" max="3074" width="24.33203125" style="146" customWidth="1"/>
    <col min="3075" max="3078" width="12.58203125" style="146" customWidth="1"/>
    <col min="3079" max="3328" width="9" style="146"/>
    <col min="3329" max="3329" width="3.33203125" style="146" customWidth="1"/>
    <col min="3330" max="3330" width="24.33203125" style="146" customWidth="1"/>
    <col min="3331" max="3334" width="12.58203125" style="146" customWidth="1"/>
    <col min="3335" max="3584" width="9" style="146"/>
    <col min="3585" max="3585" width="3.33203125" style="146" customWidth="1"/>
    <col min="3586" max="3586" width="24.33203125" style="146" customWidth="1"/>
    <col min="3587" max="3590" width="12.58203125" style="146" customWidth="1"/>
    <col min="3591" max="3840" width="9" style="146"/>
    <col min="3841" max="3841" width="3.33203125" style="146" customWidth="1"/>
    <col min="3842" max="3842" width="24.33203125" style="146" customWidth="1"/>
    <col min="3843" max="3846" width="12.58203125" style="146" customWidth="1"/>
    <col min="3847" max="4096" width="9" style="146"/>
    <col min="4097" max="4097" width="3.33203125" style="146" customWidth="1"/>
    <col min="4098" max="4098" width="24.33203125" style="146" customWidth="1"/>
    <col min="4099" max="4102" width="12.58203125" style="146" customWidth="1"/>
    <col min="4103" max="4352" width="9" style="146"/>
    <col min="4353" max="4353" width="3.33203125" style="146" customWidth="1"/>
    <col min="4354" max="4354" width="24.33203125" style="146" customWidth="1"/>
    <col min="4355" max="4358" width="12.58203125" style="146" customWidth="1"/>
    <col min="4359" max="4608" width="9" style="146"/>
    <col min="4609" max="4609" width="3.33203125" style="146" customWidth="1"/>
    <col min="4610" max="4610" width="24.33203125" style="146" customWidth="1"/>
    <col min="4611" max="4614" width="12.58203125" style="146" customWidth="1"/>
    <col min="4615" max="4864" width="9" style="146"/>
    <col min="4865" max="4865" width="3.33203125" style="146" customWidth="1"/>
    <col min="4866" max="4866" width="24.33203125" style="146" customWidth="1"/>
    <col min="4867" max="4870" width="12.58203125" style="146" customWidth="1"/>
    <col min="4871" max="5120" width="9" style="146"/>
    <col min="5121" max="5121" width="3.33203125" style="146" customWidth="1"/>
    <col min="5122" max="5122" width="24.33203125" style="146" customWidth="1"/>
    <col min="5123" max="5126" width="12.58203125" style="146" customWidth="1"/>
    <col min="5127" max="5376" width="9" style="146"/>
    <col min="5377" max="5377" width="3.33203125" style="146" customWidth="1"/>
    <col min="5378" max="5378" width="24.33203125" style="146" customWidth="1"/>
    <col min="5379" max="5382" width="12.58203125" style="146" customWidth="1"/>
    <col min="5383" max="5632" width="9" style="146"/>
    <col min="5633" max="5633" width="3.33203125" style="146" customWidth="1"/>
    <col min="5634" max="5634" width="24.33203125" style="146" customWidth="1"/>
    <col min="5635" max="5638" width="12.58203125" style="146" customWidth="1"/>
    <col min="5639" max="5888" width="9" style="146"/>
    <col min="5889" max="5889" width="3.33203125" style="146" customWidth="1"/>
    <col min="5890" max="5890" width="24.33203125" style="146" customWidth="1"/>
    <col min="5891" max="5894" width="12.58203125" style="146" customWidth="1"/>
    <col min="5895" max="6144" width="9" style="146"/>
    <col min="6145" max="6145" width="3.33203125" style="146" customWidth="1"/>
    <col min="6146" max="6146" width="24.33203125" style="146" customWidth="1"/>
    <col min="6147" max="6150" width="12.58203125" style="146" customWidth="1"/>
    <col min="6151" max="6400" width="9" style="146"/>
    <col min="6401" max="6401" width="3.33203125" style="146" customWidth="1"/>
    <col min="6402" max="6402" width="24.33203125" style="146" customWidth="1"/>
    <col min="6403" max="6406" width="12.58203125" style="146" customWidth="1"/>
    <col min="6407" max="6656" width="9" style="146"/>
    <col min="6657" max="6657" width="3.33203125" style="146" customWidth="1"/>
    <col min="6658" max="6658" width="24.33203125" style="146" customWidth="1"/>
    <col min="6659" max="6662" width="12.58203125" style="146" customWidth="1"/>
    <col min="6663" max="6912" width="9" style="146"/>
    <col min="6913" max="6913" width="3.33203125" style="146" customWidth="1"/>
    <col min="6914" max="6914" width="24.33203125" style="146" customWidth="1"/>
    <col min="6915" max="6918" width="12.58203125" style="146" customWidth="1"/>
    <col min="6919" max="7168" width="9" style="146"/>
    <col min="7169" max="7169" width="3.33203125" style="146" customWidth="1"/>
    <col min="7170" max="7170" width="24.33203125" style="146" customWidth="1"/>
    <col min="7171" max="7174" width="12.58203125" style="146" customWidth="1"/>
    <col min="7175" max="7424" width="9" style="146"/>
    <col min="7425" max="7425" width="3.33203125" style="146" customWidth="1"/>
    <col min="7426" max="7426" width="24.33203125" style="146" customWidth="1"/>
    <col min="7427" max="7430" width="12.58203125" style="146" customWidth="1"/>
    <col min="7431" max="7680" width="9" style="146"/>
    <col min="7681" max="7681" width="3.33203125" style="146" customWidth="1"/>
    <col min="7682" max="7682" width="24.33203125" style="146" customWidth="1"/>
    <col min="7683" max="7686" width="12.58203125" style="146" customWidth="1"/>
    <col min="7687" max="7936" width="9" style="146"/>
    <col min="7937" max="7937" width="3.33203125" style="146" customWidth="1"/>
    <col min="7938" max="7938" width="24.33203125" style="146" customWidth="1"/>
    <col min="7939" max="7942" width="12.58203125" style="146" customWidth="1"/>
    <col min="7943" max="8192" width="9" style="146"/>
    <col min="8193" max="8193" width="3.33203125" style="146" customWidth="1"/>
    <col min="8194" max="8194" width="24.33203125" style="146" customWidth="1"/>
    <col min="8195" max="8198" width="12.58203125" style="146" customWidth="1"/>
    <col min="8199" max="8448" width="9" style="146"/>
    <col min="8449" max="8449" width="3.33203125" style="146" customWidth="1"/>
    <col min="8450" max="8450" width="24.33203125" style="146" customWidth="1"/>
    <col min="8451" max="8454" width="12.58203125" style="146" customWidth="1"/>
    <col min="8455" max="8704" width="9" style="146"/>
    <col min="8705" max="8705" width="3.33203125" style="146" customWidth="1"/>
    <col min="8706" max="8706" width="24.33203125" style="146" customWidth="1"/>
    <col min="8707" max="8710" width="12.58203125" style="146" customWidth="1"/>
    <col min="8711" max="8960" width="9" style="146"/>
    <col min="8961" max="8961" width="3.33203125" style="146" customWidth="1"/>
    <col min="8962" max="8962" width="24.33203125" style="146" customWidth="1"/>
    <col min="8963" max="8966" width="12.58203125" style="146" customWidth="1"/>
    <col min="8967" max="9216" width="9" style="146"/>
    <col min="9217" max="9217" width="3.33203125" style="146" customWidth="1"/>
    <col min="9218" max="9218" width="24.33203125" style="146" customWidth="1"/>
    <col min="9219" max="9222" width="12.58203125" style="146" customWidth="1"/>
    <col min="9223" max="9472" width="9" style="146"/>
    <col min="9473" max="9473" width="3.33203125" style="146" customWidth="1"/>
    <col min="9474" max="9474" width="24.33203125" style="146" customWidth="1"/>
    <col min="9475" max="9478" width="12.58203125" style="146" customWidth="1"/>
    <col min="9479" max="9728" width="9" style="146"/>
    <col min="9729" max="9729" width="3.33203125" style="146" customWidth="1"/>
    <col min="9730" max="9730" width="24.33203125" style="146" customWidth="1"/>
    <col min="9731" max="9734" width="12.58203125" style="146" customWidth="1"/>
    <col min="9735" max="9984" width="9" style="146"/>
    <col min="9985" max="9985" width="3.33203125" style="146" customWidth="1"/>
    <col min="9986" max="9986" width="24.33203125" style="146" customWidth="1"/>
    <col min="9987" max="9990" width="12.58203125" style="146" customWidth="1"/>
    <col min="9991" max="10240" width="9" style="146"/>
    <col min="10241" max="10241" width="3.33203125" style="146" customWidth="1"/>
    <col min="10242" max="10242" width="24.33203125" style="146" customWidth="1"/>
    <col min="10243" max="10246" width="12.58203125" style="146" customWidth="1"/>
    <col min="10247" max="10496" width="9" style="146"/>
    <col min="10497" max="10497" width="3.33203125" style="146" customWidth="1"/>
    <col min="10498" max="10498" width="24.33203125" style="146" customWidth="1"/>
    <col min="10499" max="10502" width="12.58203125" style="146" customWidth="1"/>
    <col min="10503" max="10752" width="9" style="146"/>
    <col min="10753" max="10753" width="3.33203125" style="146" customWidth="1"/>
    <col min="10754" max="10754" width="24.33203125" style="146" customWidth="1"/>
    <col min="10755" max="10758" width="12.58203125" style="146" customWidth="1"/>
    <col min="10759" max="11008" width="9" style="146"/>
    <col min="11009" max="11009" width="3.33203125" style="146" customWidth="1"/>
    <col min="11010" max="11010" width="24.33203125" style="146" customWidth="1"/>
    <col min="11011" max="11014" width="12.58203125" style="146" customWidth="1"/>
    <col min="11015" max="11264" width="9" style="146"/>
    <col min="11265" max="11265" width="3.33203125" style="146" customWidth="1"/>
    <col min="11266" max="11266" width="24.33203125" style="146" customWidth="1"/>
    <col min="11267" max="11270" width="12.58203125" style="146" customWidth="1"/>
    <col min="11271" max="11520" width="9" style="146"/>
    <col min="11521" max="11521" width="3.33203125" style="146" customWidth="1"/>
    <col min="11522" max="11522" width="24.33203125" style="146" customWidth="1"/>
    <col min="11523" max="11526" width="12.58203125" style="146" customWidth="1"/>
    <col min="11527" max="11776" width="9" style="146"/>
    <col min="11777" max="11777" width="3.33203125" style="146" customWidth="1"/>
    <col min="11778" max="11778" width="24.33203125" style="146" customWidth="1"/>
    <col min="11779" max="11782" width="12.58203125" style="146" customWidth="1"/>
    <col min="11783" max="12032" width="9" style="146"/>
    <col min="12033" max="12033" width="3.33203125" style="146" customWidth="1"/>
    <col min="12034" max="12034" width="24.33203125" style="146" customWidth="1"/>
    <col min="12035" max="12038" width="12.58203125" style="146" customWidth="1"/>
    <col min="12039" max="12288" width="9" style="146"/>
    <col min="12289" max="12289" width="3.33203125" style="146" customWidth="1"/>
    <col min="12290" max="12290" width="24.33203125" style="146" customWidth="1"/>
    <col min="12291" max="12294" width="12.58203125" style="146" customWidth="1"/>
    <col min="12295" max="12544" width="9" style="146"/>
    <col min="12545" max="12545" width="3.33203125" style="146" customWidth="1"/>
    <col min="12546" max="12546" width="24.33203125" style="146" customWidth="1"/>
    <col min="12547" max="12550" width="12.58203125" style="146" customWidth="1"/>
    <col min="12551" max="12800" width="9" style="146"/>
    <col min="12801" max="12801" width="3.33203125" style="146" customWidth="1"/>
    <col min="12802" max="12802" width="24.33203125" style="146" customWidth="1"/>
    <col min="12803" max="12806" width="12.58203125" style="146" customWidth="1"/>
    <col min="12807" max="13056" width="9" style="146"/>
    <col min="13057" max="13057" width="3.33203125" style="146" customWidth="1"/>
    <col min="13058" max="13058" width="24.33203125" style="146" customWidth="1"/>
    <col min="13059" max="13062" width="12.58203125" style="146" customWidth="1"/>
    <col min="13063" max="13312" width="9" style="146"/>
    <col min="13313" max="13313" width="3.33203125" style="146" customWidth="1"/>
    <col min="13314" max="13314" width="24.33203125" style="146" customWidth="1"/>
    <col min="13315" max="13318" width="12.58203125" style="146" customWidth="1"/>
    <col min="13319" max="13568" width="9" style="146"/>
    <col min="13569" max="13569" width="3.33203125" style="146" customWidth="1"/>
    <col min="13570" max="13570" width="24.33203125" style="146" customWidth="1"/>
    <col min="13571" max="13574" width="12.58203125" style="146" customWidth="1"/>
    <col min="13575" max="13824" width="9" style="146"/>
    <col min="13825" max="13825" width="3.33203125" style="146" customWidth="1"/>
    <col min="13826" max="13826" width="24.33203125" style="146" customWidth="1"/>
    <col min="13827" max="13830" width="12.58203125" style="146" customWidth="1"/>
    <col min="13831" max="14080" width="9" style="146"/>
    <col min="14081" max="14081" width="3.33203125" style="146" customWidth="1"/>
    <col min="14082" max="14082" width="24.33203125" style="146" customWidth="1"/>
    <col min="14083" max="14086" width="12.58203125" style="146" customWidth="1"/>
    <col min="14087" max="14336" width="9" style="146"/>
    <col min="14337" max="14337" width="3.33203125" style="146" customWidth="1"/>
    <col min="14338" max="14338" width="24.33203125" style="146" customWidth="1"/>
    <col min="14339" max="14342" width="12.58203125" style="146" customWidth="1"/>
    <col min="14343" max="14592" width="9" style="146"/>
    <col min="14593" max="14593" width="3.33203125" style="146" customWidth="1"/>
    <col min="14594" max="14594" width="24.33203125" style="146" customWidth="1"/>
    <col min="14595" max="14598" width="12.58203125" style="146" customWidth="1"/>
    <col min="14599" max="14848" width="9" style="146"/>
    <col min="14849" max="14849" width="3.33203125" style="146" customWidth="1"/>
    <col min="14850" max="14850" width="24.33203125" style="146" customWidth="1"/>
    <col min="14851" max="14854" width="12.58203125" style="146" customWidth="1"/>
    <col min="14855" max="15104" width="9" style="146"/>
    <col min="15105" max="15105" width="3.33203125" style="146" customWidth="1"/>
    <col min="15106" max="15106" width="24.33203125" style="146" customWidth="1"/>
    <col min="15107" max="15110" width="12.58203125" style="146" customWidth="1"/>
    <col min="15111" max="15360" width="9" style="146"/>
    <col min="15361" max="15361" width="3.33203125" style="146" customWidth="1"/>
    <col min="15362" max="15362" width="24.33203125" style="146" customWidth="1"/>
    <col min="15363" max="15366" width="12.58203125" style="146" customWidth="1"/>
    <col min="15367" max="15616" width="9" style="146"/>
    <col min="15617" max="15617" width="3.33203125" style="146" customWidth="1"/>
    <col min="15618" max="15618" width="24.33203125" style="146" customWidth="1"/>
    <col min="15619" max="15622" width="12.58203125" style="146" customWidth="1"/>
    <col min="15623" max="15872" width="9" style="146"/>
    <col min="15873" max="15873" width="3.33203125" style="146" customWidth="1"/>
    <col min="15874" max="15874" width="24.33203125" style="146" customWidth="1"/>
    <col min="15875" max="15878" width="12.58203125" style="146" customWidth="1"/>
    <col min="15879" max="16128" width="9" style="146"/>
    <col min="16129" max="16129" width="3.33203125" style="146" customWidth="1"/>
    <col min="16130" max="16130" width="24.33203125" style="146" customWidth="1"/>
    <col min="16131" max="16134" width="12.58203125" style="146" customWidth="1"/>
    <col min="16135" max="16384" width="9" style="146"/>
  </cols>
  <sheetData>
    <row r="1" spans="1:9" ht="15" customHeight="1">
      <c r="A1" s="538" t="s">
        <v>2551</v>
      </c>
      <c r="B1" s="518"/>
      <c r="C1" s="518"/>
      <c r="D1" s="518"/>
      <c r="E1" s="518"/>
      <c r="F1" s="539" t="s">
        <v>193</v>
      </c>
    </row>
    <row r="2" spans="1:9" ht="18.75" customHeight="1">
      <c r="A2" s="540"/>
      <c r="B2" s="559" t="s">
        <v>194</v>
      </c>
      <c r="C2" s="560" t="s">
        <v>170</v>
      </c>
      <c r="D2" s="561" t="s">
        <v>180</v>
      </c>
      <c r="E2" s="561" t="s">
        <v>186</v>
      </c>
      <c r="F2" s="562" t="s">
        <v>195</v>
      </c>
      <c r="H2" s="977"/>
      <c r="I2" s="977"/>
    </row>
    <row r="3" spans="1:9" ht="15" customHeight="1">
      <c r="A3" s="563" t="s">
        <v>22</v>
      </c>
      <c r="B3" s="551" t="s">
        <v>23</v>
      </c>
      <c r="C3" s="564">
        <f>[1]部門別まとめ!C6</f>
        <v>4.5230569860206442</v>
      </c>
      <c r="D3" s="565">
        <f>[1]部門別まとめ!D6</f>
        <v>2.0446497890635889</v>
      </c>
      <c r="E3" s="566">
        <f>[1]部門別まとめ!E6</f>
        <v>1</v>
      </c>
      <c r="F3" s="567">
        <f>[1]部門別まとめ!F6</f>
        <v>0</v>
      </c>
    </row>
    <row r="4" spans="1:9" ht="15" customHeight="1">
      <c r="A4" s="547" t="s">
        <v>29</v>
      </c>
      <c r="B4" s="547" t="s">
        <v>2473</v>
      </c>
      <c r="C4" s="564">
        <f>[1]部門別まとめ!C7</f>
        <v>9.1971125653462327E-2</v>
      </c>
      <c r="D4" s="565">
        <f>[1]部門別まとめ!D7</f>
        <v>6.8433128230294821E-2</v>
      </c>
      <c r="E4" s="566">
        <f>[1]部門別まとめ!E7</f>
        <v>0</v>
      </c>
      <c r="F4" s="567">
        <f>[1]部門別まとめ!F7</f>
        <v>0</v>
      </c>
    </row>
    <row r="5" spans="1:9" ht="15" customHeight="1">
      <c r="A5" s="547" t="s">
        <v>34</v>
      </c>
      <c r="B5" s="547" t="s">
        <v>2474</v>
      </c>
      <c r="C5" s="564">
        <f>[1]部門別まとめ!C8</f>
        <v>1.5347238531012191</v>
      </c>
      <c r="D5" s="565">
        <f>[1]部門別まとめ!D8</f>
        <v>0.7927515324869937</v>
      </c>
      <c r="E5" s="566">
        <f>[1]部門別まとめ!E8</f>
        <v>0</v>
      </c>
      <c r="F5" s="567">
        <f>[1]部門別まとめ!F8</f>
        <v>0</v>
      </c>
    </row>
    <row r="6" spans="1:9" ht="15" customHeight="1">
      <c r="A6" s="547" t="s">
        <v>39</v>
      </c>
      <c r="B6" s="547" t="s">
        <v>40</v>
      </c>
      <c r="C6" s="564">
        <f>[1]部門別まとめ!C9</f>
        <v>9.9681682871685412E-2</v>
      </c>
      <c r="D6" s="565">
        <f>[1]部門別まとめ!D9</f>
        <v>3.8704885391761444E-2</v>
      </c>
      <c r="E6" s="566">
        <f>[1]部門別まとめ!E9</f>
        <v>0</v>
      </c>
      <c r="F6" s="567">
        <f>[1]部門別まとめ!F9</f>
        <v>0</v>
      </c>
    </row>
    <row r="7" spans="1:9" ht="15" customHeight="1">
      <c r="A7" s="551" t="s">
        <v>45</v>
      </c>
      <c r="B7" s="551" t="s">
        <v>46</v>
      </c>
      <c r="C7" s="568">
        <f>[1]部門別まとめ!C10</f>
        <v>143.15010561149896</v>
      </c>
      <c r="D7" s="569">
        <f>[1]部門別まとめ!D10</f>
        <v>47.929109379569141</v>
      </c>
      <c r="E7" s="141">
        <f>[1]部門別まとめ!E10</f>
        <v>5</v>
      </c>
      <c r="F7" s="140">
        <f>[1]部門別まとめ!F10</f>
        <v>5</v>
      </c>
    </row>
    <row r="8" spans="1:9" ht="15" customHeight="1">
      <c r="A8" s="547" t="s">
        <v>50</v>
      </c>
      <c r="B8" s="547" t="s">
        <v>51</v>
      </c>
      <c r="C8" s="564">
        <f>[1]部門別まとめ!C11</f>
        <v>9.0751883884881259</v>
      </c>
      <c r="D8" s="565">
        <f>[1]部門別まとめ!D11</f>
        <v>3.3519112462071243</v>
      </c>
      <c r="E8" s="566">
        <f>[1]部門別まとめ!E11</f>
        <v>1</v>
      </c>
      <c r="F8" s="567">
        <f>[1]部門別まとめ!F11</f>
        <v>1</v>
      </c>
    </row>
    <row r="9" spans="1:9" ht="15" customHeight="1">
      <c r="A9" s="547" t="s">
        <v>56</v>
      </c>
      <c r="B9" s="547" t="s">
        <v>42</v>
      </c>
      <c r="C9" s="564">
        <f>[1]部門別まとめ!C12</f>
        <v>1.4675748642594395</v>
      </c>
      <c r="D9" s="565">
        <f>[1]部門別まとめ!D12</f>
        <v>0.48033090167915282</v>
      </c>
      <c r="E9" s="566">
        <f>[1]部門別まとめ!E12</f>
        <v>0</v>
      </c>
      <c r="F9" s="567">
        <f>[1]部門別まとめ!F12</f>
        <v>0</v>
      </c>
    </row>
    <row r="10" spans="1:9" ht="15" customHeight="1">
      <c r="A10" s="547" t="s">
        <v>59</v>
      </c>
      <c r="B10" s="547" t="s">
        <v>60</v>
      </c>
      <c r="C10" s="564">
        <f>[1]部門別まとめ!C13</f>
        <v>1.0697916809435171</v>
      </c>
      <c r="D10" s="565">
        <f>[1]部門別まとめ!D13</f>
        <v>0.35308912493689903</v>
      </c>
      <c r="E10" s="566">
        <f>[1]部門別まとめ!E13</f>
        <v>0</v>
      </c>
      <c r="F10" s="567">
        <f>[1]部門別まとめ!F13</f>
        <v>0</v>
      </c>
    </row>
    <row r="11" spans="1:9" ht="15" customHeight="1">
      <c r="A11" s="547" t="s">
        <v>63</v>
      </c>
      <c r="B11" s="547" t="s">
        <v>64</v>
      </c>
      <c r="C11" s="564">
        <f>[1]部門別まとめ!C14</f>
        <v>0.86069393079965373</v>
      </c>
      <c r="D11" s="565">
        <f>[1]部門別まとめ!D14</f>
        <v>0.14706537046440327</v>
      </c>
      <c r="E11" s="566">
        <f>[1]部門別まとめ!E14</f>
        <v>0</v>
      </c>
      <c r="F11" s="567">
        <f>[1]部門別まとめ!F14</f>
        <v>0</v>
      </c>
    </row>
    <row r="12" spans="1:9" ht="15" customHeight="1">
      <c r="A12" s="547" t="s">
        <v>68</v>
      </c>
      <c r="B12" s="547" t="s">
        <v>2475</v>
      </c>
      <c r="C12" s="564">
        <f>[1]部門別まとめ!C15</f>
        <v>1.2561919900361547</v>
      </c>
      <c r="D12" s="565">
        <f>[1]部門別まとめ!D15</f>
        <v>0.46473016187549793</v>
      </c>
      <c r="E12" s="566">
        <f>[1]部門別まとめ!E15</f>
        <v>0</v>
      </c>
      <c r="F12" s="567">
        <f>[1]部門別まとめ!F15</f>
        <v>0</v>
      </c>
    </row>
    <row r="13" spans="1:9" ht="15" customHeight="1">
      <c r="A13" s="547" t="s">
        <v>70</v>
      </c>
      <c r="B13" s="547" t="s">
        <v>71</v>
      </c>
      <c r="C13" s="564">
        <f>[1]部門別まとめ!C16</f>
        <v>0.32426411082181084</v>
      </c>
      <c r="D13" s="565">
        <f>[1]部門別まとめ!D16</f>
        <v>0.15029678199168045</v>
      </c>
      <c r="E13" s="566">
        <f>[1]部門別まとめ!E16</f>
        <v>0</v>
      </c>
      <c r="F13" s="567">
        <f>[1]部門別まとめ!F16</f>
        <v>0</v>
      </c>
    </row>
    <row r="14" spans="1:9" ht="15" customHeight="1">
      <c r="A14" s="547" t="s">
        <v>72</v>
      </c>
      <c r="B14" s="547" t="s">
        <v>73</v>
      </c>
      <c r="C14" s="564">
        <f>[1]部門別まとめ!C17</f>
        <v>0.23757848057876846</v>
      </c>
      <c r="D14" s="565">
        <f>[1]部門別まとめ!D17</f>
        <v>4.1921858195646318E-2</v>
      </c>
      <c r="E14" s="566">
        <f>[1]部門別まとめ!E17</f>
        <v>0</v>
      </c>
      <c r="F14" s="567">
        <f>[1]部門別まとめ!F17</f>
        <v>0</v>
      </c>
    </row>
    <row r="15" spans="1:9" ht="15" customHeight="1">
      <c r="A15" s="547" t="s">
        <v>74</v>
      </c>
      <c r="B15" s="547" t="s">
        <v>75</v>
      </c>
      <c r="C15" s="564">
        <f>[1]部門別まとめ!C18</f>
        <v>0.17275961203755677</v>
      </c>
      <c r="D15" s="565">
        <f>[1]部門別まとめ!D18</f>
        <v>4.2735992357486305E-2</v>
      </c>
      <c r="E15" s="566">
        <f>[1]部門別まとめ!E18</f>
        <v>0</v>
      </c>
      <c r="F15" s="567">
        <f>[1]部門別まとめ!F18</f>
        <v>0</v>
      </c>
    </row>
    <row r="16" spans="1:9" ht="15" customHeight="1">
      <c r="A16" s="547" t="s">
        <v>78</v>
      </c>
      <c r="B16" s="547" t="s">
        <v>79</v>
      </c>
      <c r="C16" s="564">
        <f>[1]部門別まとめ!C19</f>
        <v>0.73656415770433159</v>
      </c>
      <c r="D16" s="565">
        <f>[1]部門別まとめ!D19</f>
        <v>0.31315164769027359</v>
      </c>
      <c r="E16" s="566">
        <f>[1]部門別まとめ!E19</f>
        <v>0</v>
      </c>
      <c r="F16" s="567">
        <f>[1]部門別まとめ!F19</f>
        <v>0</v>
      </c>
    </row>
    <row r="17" spans="1:6" ht="15" customHeight="1">
      <c r="A17" s="547" t="s">
        <v>84</v>
      </c>
      <c r="B17" s="547" t="s">
        <v>85</v>
      </c>
      <c r="C17" s="564">
        <f>[1]部門別まとめ!C20</f>
        <v>0.15848039849361756</v>
      </c>
      <c r="D17" s="565">
        <f>[1]部門別まとめ!D20</f>
        <v>6.6428017275063686E-2</v>
      </c>
      <c r="E17" s="566">
        <f>[1]部門別まとめ!E20</f>
        <v>0</v>
      </c>
      <c r="F17" s="567">
        <f>[1]部門別まとめ!F20</f>
        <v>0</v>
      </c>
    </row>
    <row r="18" spans="1:6" ht="15" customHeight="1">
      <c r="A18" s="547" t="s">
        <v>86</v>
      </c>
      <c r="B18" s="547" t="s">
        <v>87</v>
      </c>
      <c r="C18" s="564">
        <f>[1]部門別まとめ!C21</f>
        <v>0.17717462179988744</v>
      </c>
      <c r="D18" s="565">
        <f>[1]部門別まとめ!D21</f>
        <v>7.5261467474070934E-2</v>
      </c>
      <c r="E18" s="566">
        <f>[1]部門別まとめ!E21</f>
        <v>0</v>
      </c>
      <c r="F18" s="567">
        <f>[1]部門別まとめ!F21</f>
        <v>0</v>
      </c>
    </row>
    <row r="19" spans="1:6" ht="15" customHeight="1">
      <c r="A19" s="547" t="s">
        <v>88</v>
      </c>
      <c r="B19" s="547" t="s">
        <v>89</v>
      </c>
      <c r="C19" s="564">
        <f>[1]部門別まとめ!C22</f>
        <v>0.28578870557023295</v>
      </c>
      <c r="D19" s="565">
        <f>[1]部門別まとめ!D22</f>
        <v>0.10386044418132613</v>
      </c>
      <c r="E19" s="566">
        <f>[1]部門別まとめ!E22</f>
        <v>0</v>
      </c>
      <c r="F19" s="567">
        <f>[1]部門別まとめ!F22</f>
        <v>0</v>
      </c>
    </row>
    <row r="20" spans="1:6" ht="15" customHeight="1">
      <c r="A20" s="547" t="s">
        <v>90</v>
      </c>
      <c r="B20" s="547" t="s">
        <v>2476</v>
      </c>
      <c r="C20" s="564">
        <f>[1]部門別まとめ!C23</f>
        <v>0.56142680469010697</v>
      </c>
      <c r="D20" s="565">
        <f>[1]部門別まとめ!D23</f>
        <v>0.19589809083404131</v>
      </c>
      <c r="E20" s="566">
        <f>[1]部門別まとめ!E23</f>
        <v>0</v>
      </c>
      <c r="F20" s="567">
        <f>[1]部門別まとめ!F23</f>
        <v>0</v>
      </c>
    </row>
    <row r="21" spans="1:6" ht="15" customHeight="1">
      <c r="A21" s="547" t="s">
        <v>92</v>
      </c>
      <c r="B21" s="547" t="s">
        <v>93</v>
      </c>
      <c r="C21" s="564">
        <f>[1]部門別まとめ!C24</f>
        <v>0.50878103407438446</v>
      </c>
      <c r="D21" s="565">
        <f>[1]部門別まとめ!D24</f>
        <v>0.17388153012802327</v>
      </c>
      <c r="E21" s="566">
        <f>[1]部門別まとめ!E24</f>
        <v>0</v>
      </c>
      <c r="F21" s="567">
        <f>[1]部門別まとめ!F24</f>
        <v>0</v>
      </c>
    </row>
    <row r="22" spans="1:6" ht="15" customHeight="1">
      <c r="A22" s="547" t="s">
        <v>94</v>
      </c>
      <c r="B22" s="547" t="s">
        <v>95</v>
      </c>
      <c r="C22" s="564">
        <f>[1]部門別まとめ!C25</f>
        <v>10.81172075574791</v>
      </c>
      <c r="D22" s="565">
        <f>[1]部門別まとめ!D25</f>
        <v>3.6266861937574126</v>
      </c>
      <c r="E22" s="566">
        <f>[1]部門別まとめ!E25</f>
        <v>0</v>
      </c>
      <c r="F22" s="567">
        <f>[1]部門別まとめ!F25</f>
        <v>0</v>
      </c>
    </row>
    <row r="23" spans="1:6" ht="15" customHeight="1">
      <c r="A23" s="547" t="s">
        <v>98</v>
      </c>
      <c r="B23" s="547" t="s">
        <v>99</v>
      </c>
      <c r="C23" s="564">
        <f>[1]部門別まとめ!C26</f>
        <v>0.43432024360514521</v>
      </c>
      <c r="D23" s="565">
        <f>[1]部門別まとめ!D26</f>
        <v>0.13348264421907535</v>
      </c>
      <c r="E23" s="566">
        <f>[1]部門別まとめ!E26</f>
        <v>0</v>
      </c>
      <c r="F23" s="567">
        <f>[1]部門別まとめ!F26</f>
        <v>0</v>
      </c>
    </row>
    <row r="24" spans="1:6" ht="15" customHeight="1">
      <c r="A24" s="552" t="s">
        <v>100</v>
      </c>
      <c r="B24" s="552" t="s">
        <v>101</v>
      </c>
      <c r="C24" s="570">
        <f>[1]部門別まとめ!C27</f>
        <v>16.934123734881222</v>
      </c>
      <c r="D24" s="571">
        <f>[1]部門別まとめ!D27</f>
        <v>6.8387985273934939</v>
      </c>
      <c r="E24" s="572">
        <f>[1]部門別まとめ!E27</f>
        <v>1</v>
      </c>
      <c r="F24" s="573">
        <f>[1]部門別まとめ!F27</f>
        <v>1</v>
      </c>
    </row>
    <row r="25" spans="1:6" ht="15" customHeight="1">
      <c r="A25" s="547" t="s">
        <v>102</v>
      </c>
      <c r="B25" s="547" t="s">
        <v>103</v>
      </c>
      <c r="C25" s="564">
        <f>[1]部門別まとめ!C28</f>
        <v>1.4563193297086137</v>
      </c>
      <c r="D25" s="565">
        <f>[1]部門別まとめ!D28</f>
        <v>0.64568001003509246</v>
      </c>
      <c r="E25" s="566">
        <f>[1]部門別まとめ!E28</f>
        <v>0</v>
      </c>
      <c r="F25" s="567">
        <f>[1]部門別まとめ!F28</f>
        <v>0</v>
      </c>
    </row>
    <row r="26" spans="1:6" ht="15" customHeight="1">
      <c r="A26" s="547" t="s">
        <v>105</v>
      </c>
      <c r="B26" s="547" t="s">
        <v>37</v>
      </c>
      <c r="C26" s="564">
        <f>[1]部門別まとめ!C29</f>
        <v>11.851489553105388</v>
      </c>
      <c r="D26" s="565">
        <f>[1]部門別まとめ!D29</f>
        <v>3.6546346290433265</v>
      </c>
      <c r="E26" s="566">
        <f>[1]部門別まとめ!E29</f>
        <v>0</v>
      </c>
      <c r="F26" s="567">
        <f>[1]部門別まとめ!F29</f>
        <v>0</v>
      </c>
    </row>
    <row r="27" spans="1:6" ht="15" customHeight="1">
      <c r="A27" s="547" t="s">
        <v>107</v>
      </c>
      <c r="B27" s="547" t="s">
        <v>108</v>
      </c>
      <c r="C27" s="564">
        <f>[1]部門別まとめ!C30</f>
        <v>2.1500828743255038</v>
      </c>
      <c r="D27" s="565">
        <f>[1]部門別まとめ!D30</f>
        <v>1.0101267944714547</v>
      </c>
      <c r="E27" s="566">
        <f>[1]部門別まとめ!E30</f>
        <v>0</v>
      </c>
      <c r="F27" s="567">
        <f>[1]部門別まとめ!F30</f>
        <v>0</v>
      </c>
    </row>
    <row r="28" spans="1:6" ht="15" customHeight="1">
      <c r="A28" s="547" t="s">
        <v>110</v>
      </c>
      <c r="B28" s="547" t="s">
        <v>2477</v>
      </c>
      <c r="C28" s="564">
        <f>[1]部門別まとめ!C31</f>
        <v>1.6716938822963097</v>
      </c>
      <c r="D28" s="565">
        <f>[1]部門別まとめ!D31</f>
        <v>1.0260094482943176</v>
      </c>
      <c r="E28" s="566">
        <f>[1]部門別まとめ!E31</f>
        <v>0</v>
      </c>
      <c r="F28" s="567">
        <f>[1]部門別まとめ!F31</f>
        <v>0</v>
      </c>
    </row>
    <row r="29" spans="1:6" ht="15" customHeight="1">
      <c r="A29" s="547" t="s">
        <v>114</v>
      </c>
      <c r="B29" s="547" t="s">
        <v>2478</v>
      </c>
      <c r="C29" s="564">
        <f>[1]部門別まとめ!C32</f>
        <v>114.15547754539037</v>
      </c>
      <c r="D29" s="565">
        <f>[1]部門別まとめ!D32</f>
        <v>75.677707254390782</v>
      </c>
      <c r="E29" s="566">
        <f>[1]部門別まとめ!E32</f>
        <v>17</v>
      </c>
      <c r="F29" s="567">
        <f>[1]部門別まとめ!F32</f>
        <v>16</v>
      </c>
    </row>
    <row r="30" spans="1:6" ht="15" customHeight="1">
      <c r="A30" s="547" t="s">
        <v>120</v>
      </c>
      <c r="B30" s="547" t="s">
        <v>121</v>
      </c>
      <c r="C30" s="564">
        <f>[1]部門別まとめ!C33</f>
        <v>10.607372595341966</v>
      </c>
      <c r="D30" s="565">
        <f>[1]部門別まとめ!D33</f>
        <v>6.8428889670557922</v>
      </c>
      <c r="E30" s="566">
        <f>[1]部門別まとめ!E33</f>
        <v>0</v>
      </c>
      <c r="F30" s="567">
        <f>[1]部門別まとめ!F33</f>
        <v>0</v>
      </c>
    </row>
    <row r="31" spans="1:6" ht="15" customHeight="1">
      <c r="A31" s="547" t="s">
        <v>122</v>
      </c>
      <c r="B31" s="547" t="s">
        <v>123</v>
      </c>
      <c r="C31" s="564">
        <f>[1]部門別まとめ!C34</f>
        <v>23.634566208102211</v>
      </c>
      <c r="D31" s="565">
        <f>[1]部門別まとめ!D34</f>
        <v>19.871495847188033</v>
      </c>
      <c r="E31" s="566">
        <f>[1]部門別まとめ!E34</f>
        <v>0</v>
      </c>
      <c r="F31" s="567">
        <f>[1]部門別まとめ!F34</f>
        <v>0</v>
      </c>
    </row>
    <row r="32" spans="1:6" ht="15" customHeight="1">
      <c r="A32" s="547" t="s">
        <v>127</v>
      </c>
      <c r="B32" s="547" t="s">
        <v>2479</v>
      </c>
      <c r="C32" s="564">
        <f>[1]部門別まとめ!C35</f>
        <v>19.621342872730221</v>
      </c>
      <c r="D32" s="565">
        <f>[1]部門別まとめ!D35</f>
        <v>12.641913543967926</v>
      </c>
      <c r="E32" s="566">
        <f>[1]部門別まとめ!E35</f>
        <v>1</v>
      </c>
      <c r="F32" s="567">
        <f>[1]部門別まとめ!F35</f>
        <v>1</v>
      </c>
    </row>
    <row r="33" spans="1:6" ht="15" customHeight="1">
      <c r="A33" s="547" t="s">
        <v>129</v>
      </c>
      <c r="B33" s="547" t="s">
        <v>130</v>
      </c>
      <c r="C33" s="564">
        <f>[1]部門別まとめ!C36</f>
        <v>8.1181118509749854</v>
      </c>
      <c r="D33" s="565">
        <f>[1]部門別まとめ!D36</f>
        <v>4.2569024315426383</v>
      </c>
      <c r="E33" s="566">
        <f>[1]部門別まとめ!E36</f>
        <v>0</v>
      </c>
      <c r="F33" s="567">
        <f>[1]部門別まとめ!F36</f>
        <v>0</v>
      </c>
    </row>
    <row r="34" spans="1:6" ht="15" customHeight="1">
      <c r="A34" s="547" t="s">
        <v>132</v>
      </c>
      <c r="B34" s="547" t="s">
        <v>133</v>
      </c>
      <c r="C34" s="564">
        <f>[1]部門別まとめ!C37</f>
        <v>0.77856603136881419</v>
      </c>
      <c r="D34" s="565">
        <f>[1]部門別まとめ!D37</f>
        <v>0.54597451151065779</v>
      </c>
      <c r="E34" s="566">
        <f>[1]部門別まとめ!E37</f>
        <v>0</v>
      </c>
      <c r="F34" s="567">
        <f>[1]部門別まとめ!F37</f>
        <v>0</v>
      </c>
    </row>
    <row r="35" spans="1:6" ht="15" customHeight="1">
      <c r="A35" s="547" t="s">
        <v>134</v>
      </c>
      <c r="B35" s="547" t="s">
        <v>135</v>
      </c>
      <c r="C35" s="564">
        <f>[1]部門別まとめ!C38</f>
        <v>2.3117456455507348</v>
      </c>
      <c r="D35" s="565">
        <f>[1]部門別まとめ!D38</f>
        <v>1.6840867093750373</v>
      </c>
      <c r="E35" s="566">
        <f>[1]部門別まとめ!E38</f>
        <v>0</v>
      </c>
      <c r="F35" s="567">
        <f>[1]部門別まとめ!F38</f>
        <v>0</v>
      </c>
    </row>
    <row r="36" spans="1:6" ht="15" customHeight="1">
      <c r="A36" s="547" t="s">
        <v>136</v>
      </c>
      <c r="B36" s="547" t="s">
        <v>2480</v>
      </c>
      <c r="C36" s="564">
        <f>[1]部門別まとめ!C39</f>
        <v>3.6879420259536326</v>
      </c>
      <c r="D36" s="565">
        <f>[1]部門別まとめ!D39</f>
        <v>2.2370354396006302</v>
      </c>
      <c r="E36" s="566">
        <f>[1]部門別まとめ!E39</f>
        <v>0</v>
      </c>
      <c r="F36" s="567">
        <f>[1]部門別まとめ!F39</f>
        <v>0</v>
      </c>
    </row>
    <row r="37" spans="1:6" ht="15" customHeight="1">
      <c r="A37" s="547" t="s">
        <v>138</v>
      </c>
      <c r="B37" s="547" t="s">
        <v>2481</v>
      </c>
      <c r="C37" s="564">
        <f>[1]部門別まとめ!C40</f>
        <v>13.183248767347655</v>
      </c>
      <c r="D37" s="565">
        <f>[1]部門別まとめ!D40</f>
        <v>7.5591744740104758</v>
      </c>
      <c r="E37" s="566">
        <f>[1]部門別まとめ!E40</f>
        <v>2</v>
      </c>
      <c r="F37" s="567">
        <f>[1]部門別まとめ!F40</f>
        <v>2</v>
      </c>
    </row>
    <row r="38" spans="1:6" ht="15" customHeight="1">
      <c r="A38" s="574" t="s">
        <v>140</v>
      </c>
      <c r="B38" s="574" t="s">
        <v>141</v>
      </c>
      <c r="C38" s="564">
        <f>[1]部門別まとめ!C41</f>
        <v>36.684875759056801</v>
      </c>
      <c r="D38" s="565">
        <f>[1]部門別まとめ!D41</f>
        <v>21.905129175493883</v>
      </c>
      <c r="E38" s="566">
        <f>[1]部門別まとめ!E41</f>
        <v>4</v>
      </c>
      <c r="F38" s="567">
        <f>[1]部門別まとめ!F41</f>
        <v>4</v>
      </c>
    </row>
    <row r="39" spans="1:6">
      <c r="A39" s="575">
        <v>37</v>
      </c>
      <c r="B39" s="574" t="s">
        <v>143</v>
      </c>
      <c r="C39" s="576">
        <f>[1]部門別まとめ!C42</f>
        <v>62.108560635749782</v>
      </c>
      <c r="D39" s="577">
        <f>[1]部門別まとめ!D42</f>
        <v>31.589831198702928</v>
      </c>
      <c r="E39" s="516">
        <f>[1]部門別まとめ!E42</f>
        <v>8</v>
      </c>
      <c r="F39" s="578">
        <f>[1]部門別まとめ!F42</f>
        <v>7</v>
      </c>
    </row>
    <row r="40" spans="1:6">
      <c r="A40" s="575">
        <v>38</v>
      </c>
      <c r="B40" s="574" t="s">
        <v>2482</v>
      </c>
      <c r="C40" s="576">
        <f>[1]部門別まとめ!C43</f>
        <v>0.76637527245442894</v>
      </c>
      <c r="D40" s="577">
        <f>[1]部門別まとめ!D43</f>
        <v>0</v>
      </c>
      <c r="E40" s="516">
        <f>[1]部門別まとめ!E43</f>
        <v>0</v>
      </c>
      <c r="F40" s="578">
        <f>[1]部門別まとめ!F43</f>
        <v>0</v>
      </c>
    </row>
    <row r="41" spans="1:6">
      <c r="A41" s="575">
        <v>39</v>
      </c>
      <c r="B41" s="574" t="s">
        <v>2483</v>
      </c>
      <c r="C41" s="576">
        <f>[1]部門別まとめ!C44</f>
        <v>2.3348871092937169</v>
      </c>
      <c r="D41" s="577">
        <f>[1]部門別まとめ!D44</f>
        <v>0.99900901409265008</v>
      </c>
      <c r="E41" s="516">
        <f>[1]部門別まとめ!E44</f>
        <v>0</v>
      </c>
      <c r="F41" s="578">
        <f>[1]部門別まとめ!F44</f>
        <v>0</v>
      </c>
    </row>
    <row r="42" spans="1:6">
      <c r="A42" s="579"/>
      <c r="B42" s="580" t="s">
        <v>210</v>
      </c>
      <c r="C42" s="581">
        <f>[1]部門別まとめ!C45</f>
        <v>509.59462073242895</v>
      </c>
      <c r="D42" s="582">
        <f>[1]部門別まとめ!D45</f>
        <v>259.58077816417807</v>
      </c>
      <c r="E42" s="580">
        <f>[1]部門別まとめ!E45</f>
        <v>40</v>
      </c>
      <c r="F42" s="583">
        <f>[1]部門別まとめ!F45</f>
        <v>37</v>
      </c>
    </row>
    <row r="43" spans="1:6">
      <c r="A43" s="518" t="s">
        <v>211</v>
      </c>
      <c r="B43" s="518"/>
      <c r="C43" s="518"/>
      <c r="D43" s="518"/>
      <c r="E43" s="518"/>
      <c r="F43" s="518"/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F0C04-59BD-4B22-B6C7-D5D0A2EA29C7}">
  <dimension ref="A1:I43"/>
  <sheetViews>
    <sheetView workbookViewId="0">
      <pane xSplit="2" ySplit="2" topLeftCell="C26" activePane="bottomRight" state="frozen"/>
      <selection pane="topRight" activeCell="C1" sqref="C1"/>
      <selection pane="bottomLeft" activeCell="A3" sqref="A3"/>
      <selection pane="bottomRight" sqref="A1:F43"/>
    </sheetView>
  </sheetViews>
  <sheetFormatPr defaultRowHeight="13"/>
  <cols>
    <col min="1" max="1" width="3.33203125" style="146" customWidth="1"/>
    <col min="2" max="2" width="24.33203125" style="146" customWidth="1"/>
    <col min="3" max="6" width="12.58203125" style="146" customWidth="1"/>
    <col min="7" max="256" width="8.6640625" style="146"/>
    <col min="257" max="257" width="3.33203125" style="146" customWidth="1"/>
    <col min="258" max="258" width="24.33203125" style="146" customWidth="1"/>
    <col min="259" max="262" width="12.58203125" style="146" customWidth="1"/>
    <col min="263" max="512" width="8.6640625" style="146"/>
    <col min="513" max="513" width="3.33203125" style="146" customWidth="1"/>
    <col min="514" max="514" width="24.33203125" style="146" customWidth="1"/>
    <col min="515" max="518" width="12.58203125" style="146" customWidth="1"/>
    <col min="519" max="768" width="8.6640625" style="146"/>
    <col min="769" max="769" width="3.33203125" style="146" customWidth="1"/>
    <col min="770" max="770" width="24.33203125" style="146" customWidth="1"/>
    <col min="771" max="774" width="12.58203125" style="146" customWidth="1"/>
    <col min="775" max="1024" width="8.6640625" style="146"/>
    <col min="1025" max="1025" width="3.33203125" style="146" customWidth="1"/>
    <col min="1026" max="1026" width="24.33203125" style="146" customWidth="1"/>
    <col min="1027" max="1030" width="12.58203125" style="146" customWidth="1"/>
    <col min="1031" max="1280" width="8.6640625" style="146"/>
    <col min="1281" max="1281" width="3.33203125" style="146" customWidth="1"/>
    <col min="1282" max="1282" width="24.33203125" style="146" customWidth="1"/>
    <col min="1283" max="1286" width="12.58203125" style="146" customWidth="1"/>
    <col min="1287" max="1536" width="8.6640625" style="146"/>
    <col min="1537" max="1537" width="3.33203125" style="146" customWidth="1"/>
    <col min="1538" max="1538" width="24.33203125" style="146" customWidth="1"/>
    <col min="1539" max="1542" width="12.58203125" style="146" customWidth="1"/>
    <col min="1543" max="1792" width="8.6640625" style="146"/>
    <col min="1793" max="1793" width="3.33203125" style="146" customWidth="1"/>
    <col min="1794" max="1794" width="24.33203125" style="146" customWidth="1"/>
    <col min="1795" max="1798" width="12.58203125" style="146" customWidth="1"/>
    <col min="1799" max="2048" width="8.6640625" style="146"/>
    <col min="2049" max="2049" width="3.33203125" style="146" customWidth="1"/>
    <col min="2050" max="2050" width="24.33203125" style="146" customWidth="1"/>
    <col min="2051" max="2054" width="12.58203125" style="146" customWidth="1"/>
    <col min="2055" max="2304" width="8.6640625" style="146"/>
    <col min="2305" max="2305" width="3.33203125" style="146" customWidth="1"/>
    <col min="2306" max="2306" width="24.33203125" style="146" customWidth="1"/>
    <col min="2307" max="2310" width="12.58203125" style="146" customWidth="1"/>
    <col min="2311" max="2560" width="8.6640625" style="146"/>
    <col min="2561" max="2561" width="3.33203125" style="146" customWidth="1"/>
    <col min="2562" max="2562" width="24.33203125" style="146" customWidth="1"/>
    <col min="2563" max="2566" width="12.58203125" style="146" customWidth="1"/>
    <col min="2567" max="2816" width="8.6640625" style="146"/>
    <col min="2817" max="2817" width="3.33203125" style="146" customWidth="1"/>
    <col min="2818" max="2818" width="24.33203125" style="146" customWidth="1"/>
    <col min="2819" max="2822" width="12.58203125" style="146" customWidth="1"/>
    <col min="2823" max="3072" width="8.6640625" style="146"/>
    <col min="3073" max="3073" width="3.33203125" style="146" customWidth="1"/>
    <col min="3074" max="3074" width="24.33203125" style="146" customWidth="1"/>
    <col min="3075" max="3078" width="12.58203125" style="146" customWidth="1"/>
    <col min="3079" max="3328" width="8.6640625" style="146"/>
    <col min="3329" max="3329" width="3.33203125" style="146" customWidth="1"/>
    <col min="3330" max="3330" width="24.33203125" style="146" customWidth="1"/>
    <col min="3331" max="3334" width="12.58203125" style="146" customWidth="1"/>
    <col min="3335" max="3584" width="8.6640625" style="146"/>
    <col min="3585" max="3585" width="3.33203125" style="146" customWidth="1"/>
    <col min="3586" max="3586" width="24.33203125" style="146" customWidth="1"/>
    <col min="3587" max="3590" width="12.58203125" style="146" customWidth="1"/>
    <col min="3591" max="3840" width="8.6640625" style="146"/>
    <col min="3841" max="3841" width="3.33203125" style="146" customWidth="1"/>
    <col min="3842" max="3842" width="24.33203125" style="146" customWidth="1"/>
    <col min="3843" max="3846" width="12.58203125" style="146" customWidth="1"/>
    <col min="3847" max="4096" width="8.6640625" style="146"/>
    <col min="4097" max="4097" width="3.33203125" style="146" customWidth="1"/>
    <col min="4098" max="4098" width="24.33203125" style="146" customWidth="1"/>
    <col min="4099" max="4102" width="12.58203125" style="146" customWidth="1"/>
    <col min="4103" max="4352" width="8.6640625" style="146"/>
    <col min="4353" max="4353" width="3.33203125" style="146" customWidth="1"/>
    <col min="4354" max="4354" width="24.33203125" style="146" customWidth="1"/>
    <col min="4355" max="4358" width="12.58203125" style="146" customWidth="1"/>
    <col min="4359" max="4608" width="8.6640625" style="146"/>
    <col min="4609" max="4609" width="3.33203125" style="146" customWidth="1"/>
    <col min="4610" max="4610" width="24.33203125" style="146" customWidth="1"/>
    <col min="4611" max="4614" width="12.58203125" style="146" customWidth="1"/>
    <col min="4615" max="4864" width="8.6640625" style="146"/>
    <col min="4865" max="4865" width="3.33203125" style="146" customWidth="1"/>
    <col min="4866" max="4866" width="24.33203125" style="146" customWidth="1"/>
    <col min="4867" max="4870" width="12.58203125" style="146" customWidth="1"/>
    <col min="4871" max="5120" width="8.6640625" style="146"/>
    <col min="5121" max="5121" width="3.33203125" style="146" customWidth="1"/>
    <col min="5122" max="5122" width="24.33203125" style="146" customWidth="1"/>
    <col min="5123" max="5126" width="12.58203125" style="146" customWidth="1"/>
    <col min="5127" max="5376" width="8.6640625" style="146"/>
    <col min="5377" max="5377" width="3.33203125" style="146" customWidth="1"/>
    <col min="5378" max="5378" width="24.33203125" style="146" customWidth="1"/>
    <col min="5379" max="5382" width="12.58203125" style="146" customWidth="1"/>
    <col min="5383" max="5632" width="8.6640625" style="146"/>
    <col min="5633" max="5633" width="3.33203125" style="146" customWidth="1"/>
    <col min="5634" max="5634" width="24.33203125" style="146" customWidth="1"/>
    <col min="5635" max="5638" width="12.58203125" style="146" customWidth="1"/>
    <col min="5639" max="5888" width="8.6640625" style="146"/>
    <col min="5889" max="5889" width="3.33203125" style="146" customWidth="1"/>
    <col min="5890" max="5890" width="24.33203125" style="146" customWidth="1"/>
    <col min="5891" max="5894" width="12.58203125" style="146" customWidth="1"/>
    <col min="5895" max="6144" width="8.6640625" style="146"/>
    <col min="6145" max="6145" width="3.33203125" style="146" customWidth="1"/>
    <col min="6146" max="6146" width="24.33203125" style="146" customWidth="1"/>
    <col min="6147" max="6150" width="12.58203125" style="146" customWidth="1"/>
    <col min="6151" max="6400" width="8.6640625" style="146"/>
    <col min="6401" max="6401" width="3.33203125" style="146" customWidth="1"/>
    <col min="6402" max="6402" width="24.33203125" style="146" customWidth="1"/>
    <col min="6403" max="6406" width="12.58203125" style="146" customWidth="1"/>
    <col min="6407" max="6656" width="8.6640625" style="146"/>
    <col min="6657" max="6657" width="3.33203125" style="146" customWidth="1"/>
    <col min="6658" max="6658" width="24.33203125" style="146" customWidth="1"/>
    <col min="6659" max="6662" width="12.58203125" style="146" customWidth="1"/>
    <col min="6663" max="6912" width="8.6640625" style="146"/>
    <col min="6913" max="6913" width="3.33203125" style="146" customWidth="1"/>
    <col min="6914" max="6914" width="24.33203125" style="146" customWidth="1"/>
    <col min="6915" max="6918" width="12.58203125" style="146" customWidth="1"/>
    <col min="6919" max="7168" width="8.6640625" style="146"/>
    <col min="7169" max="7169" width="3.33203125" style="146" customWidth="1"/>
    <col min="7170" max="7170" width="24.33203125" style="146" customWidth="1"/>
    <col min="7171" max="7174" width="12.58203125" style="146" customWidth="1"/>
    <col min="7175" max="7424" width="8.6640625" style="146"/>
    <col min="7425" max="7425" width="3.33203125" style="146" customWidth="1"/>
    <col min="7426" max="7426" width="24.33203125" style="146" customWidth="1"/>
    <col min="7427" max="7430" width="12.58203125" style="146" customWidth="1"/>
    <col min="7431" max="7680" width="8.6640625" style="146"/>
    <col min="7681" max="7681" width="3.33203125" style="146" customWidth="1"/>
    <col min="7682" max="7682" width="24.33203125" style="146" customWidth="1"/>
    <col min="7683" max="7686" width="12.58203125" style="146" customWidth="1"/>
    <col min="7687" max="7936" width="8.6640625" style="146"/>
    <col min="7937" max="7937" width="3.33203125" style="146" customWidth="1"/>
    <col min="7938" max="7938" width="24.33203125" style="146" customWidth="1"/>
    <col min="7939" max="7942" width="12.58203125" style="146" customWidth="1"/>
    <col min="7943" max="8192" width="8.6640625" style="146"/>
    <col min="8193" max="8193" width="3.33203125" style="146" customWidth="1"/>
    <col min="8194" max="8194" width="24.33203125" style="146" customWidth="1"/>
    <col min="8195" max="8198" width="12.58203125" style="146" customWidth="1"/>
    <col min="8199" max="8448" width="8.6640625" style="146"/>
    <col min="8449" max="8449" width="3.33203125" style="146" customWidth="1"/>
    <col min="8450" max="8450" width="24.33203125" style="146" customWidth="1"/>
    <col min="8451" max="8454" width="12.58203125" style="146" customWidth="1"/>
    <col min="8455" max="8704" width="8.6640625" style="146"/>
    <col min="8705" max="8705" width="3.33203125" style="146" customWidth="1"/>
    <col min="8706" max="8706" width="24.33203125" style="146" customWidth="1"/>
    <col min="8707" max="8710" width="12.58203125" style="146" customWidth="1"/>
    <col min="8711" max="8960" width="8.6640625" style="146"/>
    <col min="8961" max="8961" width="3.33203125" style="146" customWidth="1"/>
    <col min="8962" max="8962" width="24.33203125" style="146" customWidth="1"/>
    <col min="8963" max="8966" width="12.58203125" style="146" customWidth="1"/>
    <col min="8967" max="9216" width="8.6640625" style="146"/>
    <col min="9217" max="9217" width="3.33203125" style="146" customWidth="1"/>
    <col min="9218" max="9218" width="24.33203125" style="146" customWidth="1"/>
    <col min="9219" max="9222" width="12.58203125" style="146" customWidth="1"/>
    <col min="9223" max="9472" width="8.6640625" style="146"/>
    <col min="9473" max="9473" width="3.33203125" style="146" customWidth="1"/>
    <col min="9474" max="9474" width="24.33203125" style="146" customWidth="1"/>
    <col min="9475" max="9478" width="12.58203125" style="146" customWidth="1"/>
    <col min="9479" max="9728" width="8.6640625" style="146"/>
    <col min="9729" max="9729" width="3.33203125" style="146" customWidth="1"/>
    <col min="9730" max="9730" width="24.33203125" style="146" customWidth="1"/>
    <col min="9731" max="9734" width="12.58203125" style="146" customWidth="1"/>
    <col min="9735" max="9984" width="8.6640625" style="146"/>
    <col min="9985" max="9985" width="3.33203125" style="146" customWidth="1"/>
    <col min="9986" max="9986" width="24.33203125" style="146" customWidth="1"/>
    <col min="9987" max="9990" width="12.58203125" style="146" customWidth="1"/>
    <col min="9991" max="10240" width="8.6640625" style="146"/>
    <col min="10241" max="10241" width="3.33203125" style="146" customWidth="1"/>
    <col min="10242" max="10242" width="24.33203125" style="146" customWidth="1"/>
    <col min="10243" max="10246" width="12.58203125" style="146" customWidth="1"/>
    <col min="10247" max="10496" width="8.6640625" style="146"/>
    <col min="10497" max="10497" width="3.33203125" style="146" customWidth="1"/>
    <col min="10498" max="10498" width="24.33203125" style="146" customWidth="1"/>
    <col min="10499" max="10502" width="12.58203125" style="146" customWidth="1"/>
    <col min="10503" max="10752" width="8.6640625" style="146"/>
    <col min="10753" max="10753" width="3.33203125" style="146" customWidth="1"/>
    <col min="10754" max="10754" width="24.33203125" style="146" customWidth="1"/>
    <col min="10755" max="10758" width="12.58203125" style="146" customWidth="1"/>
    <col min="10759" max="11008" width="8.6640625" style="146"/>
    <col min="11009" max="11009" width="3.33203125" style="146" customWidth="1"/>
    <col min="11010" max="11010" width="24.33203125" style="146" customWidth="1"/>
    <col min="11011" max="11014" width="12.58203125" style="146" customWidth="1"/>
    <col min="11015" max="11264" width="8.6640625" style="146"/>
    <col min="11265" max="11265" width="3.33203125" style="146" customWidth="1"/>
    <col min="11266" max="11266" width="24.33203125" style="146" customWidth="1"/>
    <col min="11267" max="11270" width="12.58203125" style="146" customWidth="1"/>
    <col min="11271" max="11520" width="8.6640625" style="146"/>
    <col min="11521" max="11521" width="3.33203125" style="146" customWidth="1"/>
    <col min="11522" max="11522" width="24.33203125" style="146" customWidth="1"/>
    <col min="11523" max="11526" width="12.58203125" style="146" customWidth="1"/>
    <col min="11527" max="11776" width="8.6640625" style="146"/>
    <col min="11777" max="11777" width="3.33203125" style="146" customWidth="1"/>
    <col min="11778" max="11778" width="24.33203125" style="146" customWidth="1"/>
    <col min="11779" max="11782" width="12.58203125" style="146" customWidth="1"/>
    <col min="11783" max="12032" width="8.6640625" style="146"/>
    <col min="12033" max="12033" width="3.33203125" style="146" customWidth="1"/>
    <col min="12034" max="12034" width="24.33203125" style="146" customWidth="1"/>
    <col min="12035" max="12038" width="12.58203125" style="146" customWidth="1"/>
    <col min="12039" max="12288" width="8.6640625" style="146"/>
    <col min="12289" max="12289" width="3.33203125" style="146" customWidth="1"/>
    <col min="12290" max="12290" width="24.33203125" style="146" customWidth="1"/>
    <col min="12291" max="12294" width="12.58203125" style="146" customWidth="1"/>
    <col min="12295" max="12544" width="8.6640625" style="146"/>
    <col min="12545" max="12545" width="3.33203125" style="146" customWidth="1"/>
    <col min="12546" max="12546" width="24.33203125" style="146" customWidth="1"/>
    <col min="12547" max="12550" width="12.58203125" style="146" customWidth="1"/>
    <col min="12551" max="12800" width="8.6640625" style="146"/>
    <col min="12801" max="12801" width="3.33203125" style="146" customWidth="1"/>
    <col min="12802" max="12802" width="24.33203125" style="146" customWidth="1"/>
    <col min="12803" max="12806" width="12.58203125" style="146" customWidth="1"/>
    <col min="12807" max="13056" width="8.6640625" style="146"/>
    <col min="13057" max="13057" width="3.33203125" style="146" customWidth="1"/>
    <col min="13058" max="13058" width="24.33203125" style="146" customWidth="1"/>
    <col min="13059" max="13062" width="12.58203125" style="146" customWidth="1"/>
    <col min="13063" max="13312" width="8.6640625" style="146"/>
    <col min="13313" max="13313" width="3.33203125" style="146" customWidth="1"/>
    <col min="13314" max="13314" width="24.33203125" style="146" customWidth="1"/>
    <col min="13315" max="13318" width="12.58203125" style="146" customWidth="1"/>
    <col min="13319" max="13568" width="8.6640625" style="146"/>
    <col min="13569" max="13569" width="3.33203125" style="146" customWidth="1"/>
    <col min="13570" max="13570" width="24.33203125" style="146" customWidth="1"/>
    <col min="13571" max="13574" width="12.58203125" style="146" customWidth="1"/>
    <col min="13575" max="13824" width="8.6640625" style="146"/>
    <col min="13825" max="13825" width="3.33203125" style="146" customWidth="1"/>
    <col min="13826" max="13826" width="24.33203125" style="146" customWidth="1"/>
    <col min="13827" max="13830" width="12.58203125" style="146" customWidth="1"/>
    <col min="13831" max="14080" width="8.6640625" style="146"/>
    <col min="14081" max="14081" width="3.33203125" style="146" customWidth="1"/>
    <col min="14082" max="14082" width="24.33203125" style="146" customWidth="1"/>
    <col min="14083" max="14086" width="12.58203125" style="146" customWidth="1"/>
    <col min="14087" max="14336" width="8.6640625" style="146"/>
    <col min="14337" max="14337" width="3.33203125" style="146" customWidth="1"/>
    <col min="14338" max="14338" width="24.33203125" style="146" customWidth="1"/>
    <col min="14339" max="14342" width="12.58203125" style="146" customWidth="1"/>
    <col min="14343" max="14592" width="8.6640625" style="146"/>
    <col min="14593" max="14593" width="3.33203125" style="146" customWidth="1"/>
    <col min="14594" max="14594" width="24.33203125" style="146" customWidth="1"/>
    <col min="14595" max="14598" width="12.58203125" style="146" customWidth="1"/>
    <col min="14599" max="14848" width="8.6640625" style="146"/>
    <col min="14849" max="14849" width="3.33203125" style="146" customWidth="1"/>
    <col min="14850" max="14850" width="24.33203125" style="146" customWidth="1"/>
    <col min="14851" max="14854" width="12.58203125" style="146" customWidth="1"/>
    <col min="14855" max="15104" width="8.6640625" style="146"/>
    <col min="15105" max="15105" width="3.33203125" style="146" customWidth="1"/>
    <col min="15106" max="15106" width="24.33203125" style="146" customWidth="1"/>
    <col min="15107" max="15110" width="12.58203125" style="146" customWidth="1"/>
    <col min="15111" max="15360" width="8.6640625" style="146"/>
    <col min="15361" max="15361" width="3.33203125" style="146" customWidth="1"/>
    <col min="15362" max="15362" width="24.33203125" style="146" customWidth="1"/>
    <col min="15363" max="15366" width="12.58203125" style="146" customWidth="1"/>
    <col min="15367" max="15616" width="8.6640625" style="146"/>
    <col min="15617" max="15617" width="3.33203125" style="146" customWidth="1"/>
    <col min="15618" max="15618" width="24.33203125" style="146" customWidth="1"/>
    <col min="15619" max="15622" width="12.58203125" style="146" customWidth="1"/>
    <col min="15623" max="15872" width="8.6640625" style="146"/>
    <col min="15873" max="15873" width="3.33203125" style="146" customWidth="1"/>
    <col min="15874" max="15874" width="24.33203125" style="146" customWidth="1"/>
    <col min="15875" max="15878" width="12.58203125" style="146" customWidth="1"/>
    <col min="15879" max="16128" width="8.6640625" style="146"/>
    <col min="16129" max="16129" width="3.33203125" style="146" customWidth="1"/>
    <col min="16130" max="16130" width="24.33203125" style="146" customWidth="1"/>
    <col min="16131" max="16134" width="12.58203125" style="146" customWidth="1"/>
    <col min="16135" max="16384" width="8.6640625" style="146"/>
  </cols>
  <sheetData>
    <row r="1" spans="1:9" ht="15" customHeight="1">
      <c r="A1" s="538" t="s">
        <v>2578</v>
      </c>
      <c r="B1" s="518"/>
      <c r="C1" s="518"/>
      <c r="D1" s="518"/>
      <c r="E1" s="518"/>
      <c r="F1" s="539" t="s">
        <v>193</v>
      </c>
    </row>
    <row r="2" spans="1:9" ht="18.75" customHeight="1">
      <c r="A2" s="540"/>
      <c r="B2" s="559" t="s">
        <v>194</v>
      </c>
      <c r="C2" s="560" t="s">
        <v>170</v>
      </c>
      <c r="D2" s="561" t="s">
        <v>180</v>
      </c>
      <c r="E2" s="561" t="s">
        <v>186</v>
      </c>
      <c r="F2" s="562" t="s">
        <v>195</v>
      </c>
      <c r="H2" s="977"/>
      <c r="I2" s="977"/>
    </row>
    <row r="3" spans="1:9" ht="15" customHeight="1">
      <c r="A3" s="563" t="s">
        <v>22</v>
      </c>
      <c r="B3" s="551" t="s">
        <v>23</v>
      </c>
      <c r="C3" s="564">
        <f>[3]部門別まとめ!C6</f>
        <v>7.6394440921893612</v>
      </c>
      <c r="D3" s="565">
        <f>[3]部門別まとめ!D6</f>
        <v>3.453413874716714</v>
      </c>
      <c r="E3" s="566">
        <f>[3]部門別まとめ!E6</f>
        <v>2</v>
      </c>
      <c r="F3" s="567">
        <f>[3]部門別まとめ!F6</f>
        <v>0</v>
      </c>
    </row>
    <row r="4" spans="1:9" ht="15" customHeight="1">
      <c r="A4" s="547" t="s">
        <v>29</v>
      </c>
      <c r="B4" s="547" t="s">
        <v>2473</v>
      </c>
      <c r="C4" s="564">
        <f>[3]部門別まとめ!C7</f>
        <v>0.14893766381883888</v>
      </c>
      <c r="D4" s="565">
        <f>[3]部門別まとめ!D7</f>
        <v>0.11082032729313938</v>
      </c>
      <c r="E4" s="566">
        <f>[3]部門別まとめ!E7</f>
        <v>0</v>
      </c>
      <c r="F4" s="567">
        <f>[3]部門別まとめ!F7</f>
        <v>0</v>
      </c>
    </row>
    <row r="5" spans="1:9" ht="15" customHeight="1">
      <c r="A5" s="547" t="s">
        <v>34</v>
      </c>
      <c r="B5" s="547" t="s">
        <v>2474</v>
      </c>
      <c r="C5" s="564">
        <f>[3]部門別まとめ!C8</f>
        <v>2.5750099777289446</v>
      </c>
      <c r="D5" s="565">
        <f>[3]部門別まとめ!D8</f>
        <v>1.3301045017896709</v>
      </c>
      <c r="E5" s="566">
        <f>[3]部門別まとめ!E8</f>
        <v>0</v>
      </c>
      <c r="F5" s="567">
        <f>[3]部門別まとめ!F8</f>
        <v>0</v>
      </c>
    </row>
    <row r="6" spans="1:9" ht="15" customHeight="1">
      <c r="A6" s="547" t="s">
        <v>39</v>
      </c>
      <c r="B6" s="547" t="s">
        <v>40</v>
      </c>
      <c r="C6" s="564">
        <f>[3]部門別まとめ!C9</f>
        <v>0.16155940875231817</v>
      </c>
      <c r="D6" s="565">
        <f>[3]部門別まとめ!D9</f>
        <v>6.2731067730553147E-2</v>
      </c>
      <c r="E6" s="566">
        <f>[3]部門別まとめ!E9</f>
        <v>0</v>
      </c>
      <c r="F6" s="567">
        <f>[3]部門別まとめ!F9</f>
        <v>0</v>
      </c>
    </row>
    <row r="7" spans="1:9" ht="15" customHeight="1">
      <c r="A7" s="551" t="s">
        <v>45</v>
      </c>
      <c r="B7" s="551" t="s">
        <v>46</v>
      </c>
      <c r="C7" s="568">
        <f>[3]部門別まとめ!C10</f>
        <v>243.38891246204079</v>
      </c>
      <c r="D7" s="569">
        <f>[3]部門別まとめ!D10</f>
        <v>81.490780306001241</v>
      </c>
      <c r="E7" s="141">
        <f>[3]部門別まとめ!E10</f>
        <v>9</v>
      </c>
      <c r="F7" s="140">
        <f>[3]部門別まとめ!F10</f>
        <v>8</v>
      </c>
    </row>
    <row r="8" spans="1:9" ht="15" customHeight="1">
      <c r="A8" s="547" t="s">
        <v>50</v>
      </c>
      <c r="B8" s="547" t="s">
        <v>51</v>
      </c>
      <c r="C8" s="564">
        <f>[3]部門別まとめ!C11</f>
        <v>15.438077491116827</v>
      </c>
      <c r="D8" s="565">
        <f>[3]部門別まとめ!D11</f>
        <v>5.7020376158728219</v>
      </c>
      <c r="E8" s="566">
        <f>[3]部門別まとめ!E11</f>
        <v>3</v>
      </c>
      <c r="F8" s="567">
        <f>[3]部門別まとめ!F11</f>
        <v>2</v>
      </c>
    </row>
    <row r="9" spans="1:9" ht="15" customHeight="1">
      <c r="A9" s="547" t="s">
        <v>56</v>
      </c>
      <c r="B9" s="547" t="s">
        <v>42</v>
      </c>
      <c r="C9" s="564">
        <f>[3]部門別まとめ!C12</f>
        <v>2.3891158172082325</v>
      </c>
      <c r="D9" s="565">
        <f>[3]部門別まとめ!D12</f>
        <v>0.78194726732025066</v>
      </c>
      <c r="E9" s="566">
        <f>[3]部門別まとめ!E12</f>
        <v>0</v>
      </c>
      <c r="F9" s="567">
        <f>[3]部門別まとめ!F12</f>
        <v>0</v>
      </c>
    </row>
    <row r="10" spans="1:9" ht="15" customHeight="1">
      <c r="A10" s="547" t="s">
        <v>59</v>
      </c>
      <c r="B10" s="547" t="s">
        <v>60</v>
      </c>
      <c r="C10" s="564">
        <f>[3]部門別まとめ!C13</f>
        <v>1.746657881630739</v>
      </c>
      <c r="D10" s="565">
        <f>[3]部門別まとめ!D13</f>
        <v>0.5764915861424591</v>
      </c>
      <c r="E10" s="566">
        <f>[3]部門別まとめ!E13</f>
        <v>0</v>
      </c>
      <c r="F10" s="567">
        <f>[3]部門別まとめ!F13</f>
        <v>0</v>
      </c>
    </row>
    <row r="11" spans="1:9" ht="15" customHeight="1">
      <c r="A11" s="547" t="s">
        <v>63</v>
      </c>
      <c r="B11" s="547" t="s">
        <v>64</v>
      </c>
      <c r="C11" s="564">
        <f>[3]部門別まとめ!C14</f>
        <v>1.3935665222797868</v>
      </c>
      <c r="D11" s="565">
        <f>[3]部門別まとめ!D14</f>
        <v>0.23811644247968169</v>
      </c>
      <c r="E11" s="566">
        <f>[3]部門別まとめ!E14</f>
        <v>0</v>
      </c>
      <c r="F11" s="567">
        <f>[3]部門別まとめ!F14</f>
        <v>0</v>
      </c>
    </row>
    <row r="12" spans="1:9" ht="15" customHeight="1">
      <c r="A12" s="547" t="s">
        <v>68</v>
      </c>
      <c r="B12" s="547" t="s">
        <v>2475</v>
      </c>
      <c r="C12" s="564">
        <f>[3]部門別まとめ!C15</f>
        <v>2.006823033040054</v>
      </c>
      <c r="D12" s="565">
        <f>[3]部門別まとめ!D15</f>
        <v>0.74242727258063435</v>
      </c>
      <c r="E12" s="566">
        <f>[3]部門別まとめ!E15</f>
        <v>0</v>
      </c>
      <c r="F12" s="567">
        <f>[3]部門別まとめ!F15</f>
        <v>0</v>
      </c>
    </row>
    <row r="13" spans="1:9" ht="15" customHeight="1">
      <c r="A13" s="547" t="s">
        <v>70</v>
      </c>
      <c r="B13" s="547" t="s">
        <v>71</v>
      </c>
      <c r="C13" s="564">
        <f>[3]部門別まとめ!C16</f>
        <v>0.52918032399448223</v>
      </c>
      <c r="D13" s="565">
        <f>[3]部門別まとめ!D16</f>
        <v>0.24527567848355258</v>
      </c>
      <c r="E13" s="566">
        <f>[3]部門別まとめ!E16</f>
        <v>0</v>
      </c>
      <c r="F13" s="567">
        <f>[3]部門別まとめ!F16</f>
        <v>0</v>
      </c>
    </row>
    <row r="14" spans="1:9" ht="15" customHeight="1">
      <c r="A14" s="547" t="s">
        <v>72</v>
      </c>
      <c r="B14" s="547" t="s">
        <v>73</v>
      </c>
      <c r="C14" s="564">
        <f>[3]部門別まとめ!C17</f>
        <v>0.34818389811290873</v>
      </c>
      <c r="D14" s="565">
        <f>[3]部門別まとめ!D17</f>
        <v>6.1438712660919173E-2</v>
      </c>
      <c r="E14" s="566">
        <f>[3]部門別まとめ!E17</f>
        <v>0</v>
      </c>
      <c r="F14" s="567">
        <f>[3]部門別まとめ!F17</f>
        <v>0</v>
      </c>
    </row>
    <row r="15" spans="1:9" ht="15" customHeight="1">
      <c r="A15" s="547" t="s">
        <v>74</v>
      </c>
      <c r="B15" s="547" t="s">
        <v>75</v>
      </c>
      <c r="C15" s="564">
        <f>[3]部門別まとめ!C18</f>
        <v>0.24296253425150896</v>
      </c>
      <c r="D15" s="565">
        <f>[3]部門別まとめ!D18</f>
        <v>6.0102270921230973E-2</v>
      </c>
      <c r="E15" s="566">
        <f>[3]部門別まとめ!E18</f>
        <v>0</v>
      </c>
      <c r="F15" s="567">
        <f>[3]部門別まとめ!F18</f>
        <v>0</v>
      </c>
    </row>
    <row r="16" spans="1:9" ht="15" customHeight="1">
      <c r="A16" s="547" t="s">
        <v>78</v>
      </c>
      <c r="B16" s="547" t="s">
        <v>79</v>
      </c>
      <c r="C16" s="564">
        <f>[3]部門別まとめ!C19</f>
        <v>1.1718161008496994</v>
      </c>
      <c r="D16" s="565">
        <f>[3]部門別まとめ!D19</f>
        <v>0.49819983627057951</v>
      </c>
      <c r="E16" s="566">
        <f>[3]部門別まとめ!E19</f>
        <v>0</v>
      </c>
      <c r="F16" s="567">
        <f>[3]部門別まとめ!F19</f>
        <v>0</v>
      </c>
    </row>
    <row r="17" spans="1:6" ht="15" customHeight="1">
      <c r="A17" s="547" t="s">
        <v>84</v>
      </c>
      <c r="B17" s="547" t="s">
        <v>85</v>
      </c>
      <c r="C17" s="564">
        <f>[3]部門別まとめ!C20</f>
        <v>0.21722133552593034</v>
      </c>
      <c r="D17" s="565">
        <f>[3]部門別まとめ!D20</f>
        <v>9.1049636207281653E-2</v>
      </c>
      <c r="E17" s="566">
        <f>[3]部門別まとめ!E20</f>
        <v>0</v>
      </c>
      <c r="F17" s="567">
        <f>[3]部門別まとめ!F20</f>
        <v>0</v>
      </c>
    </row>
    <row r="18" spans="1:6" ht="15" customHeight="1">
      <c r="A18" s="547" t="s">
        <v>86</v>
      </c>
      <c r="B18" s="547" t="s">
        <v>87</v>
      </c>
      <c r="C18" s="564">
        <f>[3]部門別まとめ!C21</f>
        <v>0.24125234243547872</v>
      </c>
      <c r="D18" s="565">
        <f>[3]部門別まとめ!D21</f>
        <v>0.10248084708067788</v>
      </c>
      <c r="E18" s="566">
        <f>[3]部門別まとめ!E21</f>
        <v>0</v>
      </c>
      <c r="F18" s="567">
        <f>[3]部門別まとめ!F21</f>
        <v>0</v>
      </c>
    </row>
    <row r="19" spans="1:6" ht="15" customHeight="1">
      <c r="A19" s="547" t="s">
        <v>88</v>
      </c>
      <c r="B19" s="547" t="s">
        <v>89</v>
      </c>
      <c r="C19" s="564">
        <f>[3]部門別まとめ!C22</f>
        <v>0.42304921246276406</v>
      </c>
      <c r="D19" s="565">
        <f>[3]部門別まとめ!D22</f>
        <v>0.15374323148730953</v>
      </c>
      <c r="E19" s="566">
        <f>[3]部門別まとめ!E22</f>
        <v>0</v>
      </c>
      <c r="F19" s="567">
        <f>[3]部門別まとめ!F22</f>
        <v>0</v>
      </c>
    </row>
    <row r="20" spans="1:6" ht="15" customHeight="1">
      <c r="A20" s="547" t="s">
        <v>90</v>
      </c>
      <c r="B20" s="547" t="s">
        <v>2476</v>
      </c>
      <c r="C20" s="564">
        <f>[3]部門別まとめ!C23</f>
        <v>0.61971637432895732</v>
      </c>
      <c r="D20" s="565">
        <f>[3]部門別まとめ!D23</f>
        <v>0.21623701179826496</v>
      </c>
      <c r="E20" s="566">
        <f>[3]部門別まとめ!E23</f>
        <v>0</v>
      </c>
      <c r="F20" s="567">
        <f>[3]部門別まとめ!F23</f>
        <v>0</v>
      </c>
    </row>
    <row r="21" spans="1:6" ht="15" customHeight="1">
      <c r="A21" s="547" t="s">
        <v>92</v>
      </c>
      <c r="B21" s="547" t="s">
        <v>93</v>
      </c>
      <c r="C21" s="564">
        <f>[3]部門別まとめ!C24</f>
        <v>0.72539148744472826</v>
      </c>
      <c r="D21" s="565">
        <f>[3]部門別まとめ!D24</f>
        <v>0.24791054172882449</v>
      </c>
      <c r="E21" s="566">
        <f>[3]部門別まとめ!E24</f>
        <v>0</v>
      </c>
      <c r="F21" s="567">
        <f>[3]部門別まとめ!F24</f>
        <v>0</v>
      </c>
    </row>
    <row r="22" spans="1:6" ht="15" customHeight="1">
      <c r="A22" s="547" t="s">
        <v>94</v>
      </c>
      <c r="B22" s="547" t="s">
        <v>95</v>
      </c>
      <c r="C22" s="564">
        <f>[3]部門別まとめ!C25</f>
        <v>10.926485933604511</v>
      </c>
      <c r="D22" s="565">
        <f>[3]部門別まとめ!D25</f>
        <v>3.6651830524406508</v>
      </c>
      <c r="E22" s="566">
        <f>[3]部門別まとめ!E25</f>
        <v>0</v>
      </c>
      <c r="F22" s="567">
        <f>[3]部門別まとめ!F25</f>
        <v>0</v>
      </c>
    </row>
    <row r="23" spans="1:6" ht="15" customHeight="1">
      <c r="A23" s="547" t="s">
        <v>98</v>
      </c>
      <c r="B23" s="547" t="s">
        <v>99</v>
      </c>
      <c r="C23" s="564">
        <f>[3]部門別まとめ!C26</f>
        <v>0.64858894429292224</v>
      </c>
      <c r="D23" s="565">
        <f>[3]部門別まとめ!D26</f>
        <v>0.19933532588038036</v>
      </c>
      <c r="E23" s="566">
        <f>[3]部門別まとめ!E26</f>
        <v>0</v>
      </c>
      <c r="F23" s="567">
        <f>[3]部門別まとめ!F26</f>
        <v>0</v>
      </c>
    </row>
    <row r="24" spans="1:6" ht="15" customHeight="1">
      <c r="A24" s="552" t="s">
        <v>100</v>
      </c>
      <c r="B24" s="552" t="s">
        <v>101</v>
      </c>
      <c r="C24" s="570">
        <f>[3]部門別まとめ!C27</f>
        <v>28.681436199510795</v>
      </c>
      <c r="D24" s="571">
        <f>[3]部門別まとめ!D27</f>
        <v>11.582917824128007</v>
      </c>
      <c r="E24" s="572">
        <f>[3]部門別まとめ!E27</f>
        <v>2</v>
      </c>
      <c r="F24" s="573">
        <f>[3]部門別まとめ!F27</f>
        <v>2</v>
      </c>
    </row>
    <row r="25" spans="1:6" ht="15" customHeight="1">
      <c r="A25" s="547" t="s">
        <v>102</v>
      </c>
      <c r="B25" s="547" t="s">
        <v>103</v>
      </c>
      <c r="C25" s="564">
        <f>[3]部門別まとめ!C28</f>
        <v>2.3290512445556457</v>
      </c>
      <c r="D25" s="565">
        <f>[3]部門別まとめ!D28</f>
        <v>1.0326181904471632</v>
      </c>
      <c r="E25" s="566">
        <f>[3]部門別まとめ!E28</f>
        <v>0</v>
      </c>
      <c r="F25" s="567">
        <f>[3]部門別まとめ!F28</f>
        <v>0</v>
      </c>
    </row>
    <row r="26" spans="1:6" ht="15" customHeight="1">
      <c r="A26" s="547" t="s">
        <v>105</v>
      </c>
      <c r="B26" s="547" t="s">
        <v>37</v>
      </c>
      <c r="C26" s="564">
        <f>[3]部門別まとめ!C29</f>
        <v>19.214987784199945</v>
      </c>
      <c r="D26" s="565">
        <f>[3]部門別まとめ!D29</f>
        <v>5.9253108597122468</v>
      </c>
      <c r="E26" s="566">
        <f>[3]部門別まとめ!E29</f>
        <v>0</v>
      </c>
      <c r="F26" s="567">
        <f>[3]部門別まとめ!F29</f>
        <v>0</v>
      </c>
    </row>
    <row r="27" spans="1:6" ht="15" customHeight="1">
      <c r="A27" s="547" t="s">
        <v>107</v>
      </c>
      <c r="B27" s="547" t="s">
        <v>108</v>
      </c>
      <c r="C27" s="564">
        <f>[3]部門別まとめ!C30</f>
        <v>3.4303507685420684</v>
      </c>
      <c r="D27" s="565">
        <f>[3]部門別まとめ!D30</f>
        <v>1.6116072859875759</v>
      </c>
      <c r="E27" s="566">
        <f>[3]部門別まとめ!E30</f>
        <v>0</v>
      </c>
      <c r="F27" s="567">
        <f>[3]部門別まとめ!F30</f>
        <v>0</v>
      </c>
    </row>
    <row r="28" spans="1:6" ht="15" customHeight="1">
      <c r="A28" s="547" t="s">
        <v>110</v>
      </c>
      <c r="B28" s="547" t="s">
        <v>2477</v>
      </c>
      <c r="C28" s="564">
        <f>[3]部門別まとめ!C31</f>
        <v>2.6365169638497075</v>
      </c>
      <c r="D28" s="565">
        <f>[3]部門別まとめ!D31</f>
        <v>1.6181738439948221</v>
      </c>
      <c r="E28" s="566">
        <f>[3]部門別まとめ!E31</f>
        <v>0</v>
      </c>
      <c r="F28" s="567">
        <f>[3]部門別まとめ!F31</f>
        <v>0</v>
      </c>
    </row>
    <row r="29" spans="1:6" ht="15" customHeight="1">
      <c r="A29" s="547" t="s">
        <v>114</v>
      </c>
      <c r="B29" s="547" t="s">
        <v>2478</v>
      </c>
      <c r="C29" s="564">
        <f>[3]部門別まとめ!C32</f>
        <v>190.48707278413625</v>
      </c>
      <c r="D29" s="565">
        <f>[3]部門別まとめ!D32</f>
        <v>126.2806239338955</v>
      </c>
      <c r="E29" s="566">
        <f>[3]部門別まとめ!E32</f>
        <v>30</v>
      </c>
      <c r="F29" s="567">
        <f>[3]部門別まとめ!F32</f>
        <v>28</v>
      </c>
    </row>
    <row r="30" spans="1:6" ht="15" customHeight="1">
      <c r="A30" s="547" t="s">
        <v>120</v>
      </c>
      <c r="B30" s="547" t="s">
        <v>121</v>
      </c>
      <c r="C30" s="564">
        <f>[3]部門別まとめ!C33</f>
        <v>16.374092448190758</v>
      </c>
      <c r="D30" s="565">
        <f>[3]部門別まとめ!D33</f>
        <v>10.563039579516525</v>
      </c>
      <c r="E30" s="566">
        <f>[3]部門別まとめ!E33</f>
        <v>0</v>
      </c>
      <c r="F30" s="567">
        <f>[3]部門別まとめ!F33</f>
        <v>0</v>
      </c>
    </row>
    <row r="31" spans="1:6" ht="15" customHeight="1">
      <c r="A31" s="547" t="s">
        <v>122</v>
      </c>
      <c r="B31" s="547" t="s">
        <v>123</v>
      </c>
      <c r="C31" s="564">
        <f>[3]部門別まとめ!C34</f>
        <v>37.410687808612288</v>
      </c>
      <c r="D31" s="565">
        <f>[3]部門別まとめ!D34</f>
        <v>31.454198096279782</v>
      </c>
      <c r="E31" s="566">
        <f>[3]部門別まとめ!E34</f>
        <v>0</v>
      </c>
      <c r="F31" s="567">
        <f>[3]部門別まとめ!F34</f>
        <v>0</v>
      </c>
    </row>
    <row r="32" spans="1:6" ht="15" customHeight="1">
      <c r="A32" s="547" t="s">
        <v>127</v>
      </c>
      <c r="B32" s="547" t="s">
        <v>2479</v>
      </c>
      <c r="C32" s="564">
        <f>[3]部門別まとめ!C35</f>
        <v>32.248286549062129</v>
      </c>
      <c r="D32" s="565">
        <f>[3]部門別まとめ!D35</f>
        <v>20.777377631015344</v>
      </c>
      <c r="E32" s="566">
        <f>[3]部門別まとめ!E35</f>
        <v>1</v>
      </c>
      <c r="F32" s="567">
        <f>[3]部門別まとめ!F35</f>
        <v>1</v>
      </c>
    </row>
    <row r="33" spans="1:6" ht="15" customHeight="1">
      <c r="A33" s="547" t="s">
        <v>129</v>
      </c>
      <c r="B33" s="547" t="s">
        <v>130</v>
      </c>
      <c r="C33" s="564">
        <f>[3]部門別まとめ!C36</f>
        <v>11.330061451047868</v>
      </c>
      <c r="D33" s="565">
        <f>[3]部門別まとめ!D36</f>
        <v>5.9411556561271883</v>
      </c>
      <c r="E33" s="566">
        <f>[3]部門別まとめ!E36</f>
        <v>0</v>
      </c>
      <c r="F33" s="567">
        <f>[3]部門別まとめ!F36</f>
        <v>0</v>
      </c>
    </row>
    <row r="34" spans="1:6" ht="15" customHeight="1">
      <c r="A34" s="547" t="s">
        <v>132</v>
      </c>
      <c r="B34" s="547" t="s">
        <v>133</v>
      </c>
      <c r="C34" s="564">
        <f>[3]部門別まとめ!C37</f>
        <v>1.2538724482689245</v>
      </c>
      <c r="D34" s="565">
        <f>[3]部門別まとめ!D37</f>
        <v>0.87928623887779822</v>
      </c>
      <c r="E34" s="566">
        <f>[3]部門別まとめ!E37</f>
        <v>0</v>
      </c>
      <c r="F34" s="567">
        <f>[3]部門別まとめ!F37</f>
        <v>0</v>
      </c>
    </row>
    <row r="35" spans="1:6" ht="15" customHeight="1">
      <c r="A35" s="547" t="s">
        <v>134</v>
      </c>
      <c r="B35" s="547" t="s">
        <v>135</v>
      </c>
      <c r="C35" s="564">
        <f>[3]部門別まとめ!C38</f>
        <v>3.6352313092234221</v>
      </c>
      <c r="D35" s="565">
        <f>[3]部門別まとめ!D38</f>
        <v>2.6482345690365547</v>
      </c>
      <c r="E35" s="566">
        <f>[3]部門別まとめ!E38</f>
        <v>0</v>
      </c>
      <c r="F35" s="567">
        <f>[3]部門別まとめ!F38</f>
        <v>0</v>
      </c>
    </row>
    <row r="36" spans="1:6" ht="15" customHeight="1">
      <c r="A36" s="547" t="s">
        <v>136</v>
      </c>
      <c r="B36" s="547" t="s">
        <v>2480</v>
      </c>
      <c r="C36" s="564">
        <f>[3]部門別まとめ!C39</f>
        <v>5.819900529067727</v>
      </c>
      <c r="D36" s="565">
        <f>[3]部門別まとめ!D39</f>
        <v>3.5302408895943556</v>
      </c>
      <c r="E36" s="566">
        <f>[3]部門別まとめ!E39</f>
        <v>0</v>
      </c>
      <c r="F36" s="567">
        <f>[3]部門別まとめ!F39</f>
        <v>0</v>
      </c>
    </row>
    <row r="37" spans="1:6" ht="15" customHeight="1">
      <c r="A37" s="547" t="s">
        <v>138</v>
      </c>
      <c r="B37" s="547" t="s">
        <v>2481</v>
      </c>
      <c r="C37" s="564">
        <f>[3]部門別まとめ!C40</f>
        <v>14.007757086052429</v>
      </c>
      <c r="D37" s="565">
        <f>[3]部門別まとめ!D40</f>
        <v>8.0319412666541368</v>
      </c>
      <c r="E37" s="566">
        <f>[3]部門別まとめ!E40</f>
        <v>2</v>
      </c>
      <c r="F37" s="567">
        <f>[3]部門別まとめ!F40</f>
        <v>2</v>
      </c>
    </row>
    <row r="38" spans="1:6" ht="15" customHeight="1">
      <c r="A38" s="574" t="s">
        <v>140</v>
      </c>
      <c r="B38" s="574" t="s">
        <v>141</v>
      </c>
      <c r="C38" s="564">
        <f>[3]部門別まとめ!C41</f>
        <v>49.936238612089262</v>
      </c>
      <c r="D38" s="565">
        <f>[3]部門別まとめ!D41</f>
        <v>29.817731005019084</v>
      </c>
      <c r="E38" s="566">
        <f>[3]部門別まとめ!E41</f>
        <v>6</v>
      </c>
      <c r="F38" s="567">
        <f>[3]部門別まとめ!F41</f>
        <v>5</v>
      </c>
    </row>
    <row r="39" spans="1:6">
      <c r="A39" s="575">
        <v>37</v>
      </c>
      <c r="B39" s="574" t="s">
        <v>143</v>
      </c>
      <c r="C39" s="576">
        <f>[3]部門別まとめ!C42</f>
        <v>96.362931560857618</v>
      </c>
      <c r="D39" s="577">
        <f>[3]部門別まとめ!D42</f>
        <v>49.012385903972678</v>
      </c>
      <c r="E39" s="516">
        <f>[3]部門別まとめ!E42</f>
        <v>13</v>
      </c>
      <c r="F39" s="578">
        <f>[3]部門別まとめ!F42</f>
        <v>11</v>
      </c>
    </row>
    <row r="40" spans="1:6">
      <c r="A40" s="575">
        <v>38</v>
      </c>
      <c r="B40" s="574" t="s">
        <v>2482</v>
      </c>
      <c r="C40" s="576">
        <f>[3]部門別まとめ!C43</f>
        <v>1.1939698259212934</v>
      </c>
      <c r="D40" s="577">
        <f>[3]部門別まとめ!D43</f>
        <v>0</v>
      </c>
      <c r="E40" s="516">
        <f>[3]部門別まとめ!E43</f>
        <v>0</v>
      </c>
      <c r="F40" s="578">
        <f>[3]部門別まとめ!F43</f>
        <v>0</v>
      </c>
    </row>
    <row r="41" spans="1:6">
      <c r="A41" s="575">
        <v>39</v>
      </c>
      <c r="B41" s="574" t="s">
        <v>2483</v>
      </c>
      <c r="C41" s="576">
        <f>[3]部門別まとめ!C44</f>
        <v>3.787362801032903</v>
      </c>
      <c r="D41" s="577">
        <f>[3]部門別まとめ!D44</f>
        <v>1.6204678859251431</v>
      </c>
      <c r="E41" s="516">
        <f>[3]部門別まとめ!E44</f>
        <v>0</v>
      </c>
      <c r="F41" s="578">
        <f>[3]部門別まとめ!F44</f>
        <v>0</v>
      </c>
    </row>
    <row r="42" spans="1:6">
      <c r="A42" s="579"/>
      <c r="B42" s="580" t="s">
        <v>210</v>
      </c>
      <c r="C42" s="581">
        <f>[3]部門別まとめ!C45</f>
        <v>813.12176101133059</v>
      </c>
      <c r="D42" s="582">
        <f>[3]部門別まとめ!D45</f>
        <v>412.35713706707077</v>
      </c>
      <c r="E42" s="580">
        <f>[3]部門別まとめ!E45</f>
        <v>68</v>
      </c>
      <c r="F42" s="583">
        <f>[3]部門別まとめ!F45</f>
        <v>59</v>
      </c>
    </row>
    <row r="43" spans="1:6">
      <c r="A43" s="518" t="s">
        <v>211</v>
      </c>
      <c r="B43" s="518"/>
      <c r="C43" s="518"/>
      <c r="D43" s="518"/>
      <c r="E43" s="518"/>
      <c r="F43" s="518"/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D83F-BEEF-400B-A8A3-D66D566CF0A6}">
  <dimension ref="A1:I43"/>
  <sheetViews>
    <sheetView workbookViewId="0">
      <pane xSplit="2" ySplit="2" topLeftCell="C26" activePane="bottomRight" state="frozen"/>
      <selection pane="topRight" activeCell="C1" sqref="C1"/>
      <selection pane="bottomLeft" activeCell="A3" sqref="A3"/>
      <selection pane="bottomRight" sqref="A1:F43"/>
    </sheetView>
  </sheetViews>
  <sheetFormatPr defaultRowHeight="13"/>
  <cols>
    <col min="1" max="1" width="3.33203125" style="146" customWidth="1"/>
    <col min="2" max="2" width="24.33203125" style="146" customWidth="1"/>
    <col min="3" max="6" width="12.58203125" style="146" customWidth="1"/>
    <col min="7" max="256" width="9" style="146"/>
    <col min="257" max="257" width="3.33203125" style="146" customWidth="1"/>
    <col min="258" max="258" width="24.33203125" style="146" customWidth="1"/>
    <col min="259" max="262" width="12.58203125" style="146" customWidth="1"/>
    <col min="263" max="512" width="9" style="146"/>
    <col min="513" max="513" width="3.33203125" style="146" customWidth="1"/>
    <col min="514" max="514" width="24.33203125" style="146" customWidth="1"/>
    <col min="515" max="518" width="12.58203125" style="146" customWidth="1"/>
    <col min="519" max="768" width="9" style="146"/>
    <col min="769" max="769" width="3.33203125" style="146" customWidth="1"/>
    <col min="770" max="770" width="24.33203125" style="146" customWidth="1"/>
    <col min="771" max="774" width="12.58203125" style="146" customWidth="1"/>
    <col min="775" max="1024" width="9" style="146"/>
    <col min="1025" max="1025" width="3.33203125" style="146" customWidth="1"/>
    <col min="1026" max="1026" width="24.33203125" style="146" customWidth="1"/>
    <col min="1027" max="1030" width="12.58203125" style="146" customWidth="1"/>
    <col min="1031" max="1280" width="9" style="146"/>
    <col min="1281" max="1281" width="3.33203125" style="146" customWidth="1"/>
    <col min="1282" max="1282" width="24.33203125" style="146" customWidth="1"/>
    <col min="1283" max="1286" width="12.58203125" style="146" customWidth="1"/>
    <col min="1287" max="1536" width="9" style="146"/>
    <col min="1537" max="1537" width="3.33203125" style="146" customWidth="1"/>
    <col min="1538" max="1538" width="24.33203125" style="146" customWidth="1"/>
    <col min="1539" max="1542" width="12.58203125" style="146" customWidth="1"/>
    <col min="1543" max="1792" width="9" style="146"/>
    <col min="1793" max="1793" width="3.33203125" style="146" customWidth="1"/>
    <col min="1794" max="1794" width="24.33203125" style="146" customWidth="1"/>
    <col min="1795" max="1798" width="12.58203125" style="146" customWidth="1"/>
    <col min="1799" max="2048" width="9" style="146"/>
    <col min="2049" max="2049" width="3.33203125" style="146" customWidth="1"/>
    <col min="2050" max="2050" width="24.33203125" style="146" customWidth="1"/>
    <col min="2051" max="2054" width="12.58203125" style="146" customWidth="1"/>
    <col min="2055" max="2304" width="9" style="146"/>
    <col min="2305" max="2305" width="3.33203125" style="146" customWidth="1"/>
    <col min="2306" max="2306" width="24.33203125" style="146" customWidth="1"/>
    <col min="2307" max="2310" width="12.58203125" style="146" customWidth="1"/>
    <col min="2311" max="2560" width="9" style="146"/>
    <col min="2561" max="2561" width="3.33203125" style="146" customWidth="1"/>
    <col min="2562" max="2562" width="24.33203125" style="146" customWidth="1"/>
    <col min="2563" max="2566" width="12.58203125" style="146" customWidth="1"/>
    <col min="2567" max="2816" width="9" style="146"/>
    <col min="2817" max="2817" width="3.33203125" style="146" customWidth="1"/>
    <col min="2818" max="2818" width="24.33203125" style="146" customWidth="1"/>
    <col min="2819" max="2822" width="12.58203125" style="146" customWidth="1"/>
    <col min="2823" max="3072" width="9" style="146"/>
    <col min="3073" max="3073" width="3.33203125" style="146" customWidth="1"/>
    <col min="3074" max="3074" width="24.33203125" style="146" customWidth="1"/>
    <col min="3075" max="3078" width="12.58203125" style="146" customWidth="1"/>
    <col min="3079" max="3328" width="9" style="146"/>
    <col min="3329" max="3329" width="3.33203125" style="146" customWidth="1"/>
    <col min="3330" max="3330" width="24.33203125" style="146" customWidth="1"/>
    <col min="3331" max="3334" width="12.58203125" style="146" customWidth="1"/>
    <col min="3335" max="3584" width="9" style="146"/>
    <col min="3585" max="3585" width="3.33203125" style="146" customWidth="1"/>
    <col min="3586" max="3586" width="24.33203125" style="146" customWidth="1"/>
    <col min="3587" max="3590" width="12.58203125" style="146" customWidth="1"/>
    <col min="3591" max="3840" width="9" style="146"/>
    <col min="3841" max="3841" width="3.33203125" style="146" customWidth="1"/>
    <col min="3842" max="3842" width="24.33203125" style="146" customWidth="1"/>
    <col min="3843" max="3846" width="12.58203125" style="146" customWidth="1"/>
    <col min="3847" max="4096" width="9" style="146"/>
    <col min="4097" max="4097" width="3.33203125" style="146" customWidth="1"/>
    <col min="4098" max="4098" width="24.33203125" style="146" customWidth="1"/>
    <col min="4099" max="4102" width="12.58203125" style="146" customWidth="1"/>
    <col min="4103" max="4352" width="9" style="146"/>
    <col min="4353" max="4353" width="3.33203125" style="146" customWidth="1"/>
    <col min="4354" max="4354" width="24.33203125" style="146" customWidth="1"/>
    <col min="4355" max="4358" width="12.58203125" style="146" customWidth="1"/>
    <col min="4359" max="4608" width="9" style="146"/>
    <col min="4609" max="4609" width="3.33203125" style="146" customWidth="1"/>
    <col min="4610" max="4610" width="24.33203125" style="146" customWidth="1"/>
    <col min="4611" max="4614" width="12.58203125" style="146" customWidth="1"/>
    <col min="4615" max="4864" width="9" style="146"/>
    <col min="4865" max="4865" width="3.33203125" style="146" customWidth="1"/>
    <col min="4866" max="4866" width="24.33203125" style="146" customWidth="1"/>
    <col min="4867" max="4870" width="12.58203125" style="146" customWidth="1"/>
    <col min="4871" max="5120" width="9" style="146"/>
    <col min="5121" max="5121" width="3.33203125" style="146" customWidth="1"/>
    <col min="5122" max="5122" width="24.33203125" style="146" customWidth="1"/>
    <col min="5123" max="5126" width="12.58203125" style="146" customWidth="1"/>
    <col min="5127" max="5376" width="9" style="146"/>
    <col min="5377" max="5377" width="3.33203125" style="146" customWidth="1"/>
    <col min="5378" max="5378" width="24.33203125" style="146" customWidth="1"/>
    <col min="5379" max="5382" width="12.58203125" style="146" customWidth="1"/>
    <col min="5383" max="5632" width="9" style="146"/>
    <col min="5633" max="5633" width="3.33203125" style="146" customWidth="1"/>
    <col min="5634" max="5634" width="24.33203125" style="146" customWidth="1"/>
    <col min="5635" max="5638" width="12.58203125" style="146" customWidth="1"/>
    <col min="5639" max="5888" width="9" style="146"/>
    <col min="5889" max="5889" width="3.33203125" style="146" customWidth="1"/>
    <col min="5890" max="5890" width="24.33203125" style="146" customWidth="1"/>
    <col min="5891" max="5894" width="12.58203125" style="146" customWidth="1"/>
    <col min="5895" max="6144" width="9" style="146"/>
    <col min="6145" max="6145" width="3.33203125" style="146" customWidth="1"/>
    <col min="6146" max="6146" width="24.33203125" style="146" customWidth="1"/>
    <col min="6147" max="6150" width="12.58203125" style="146" customWidth="1"/>
    <col min="6151" max="6400" width="9" style="146"/>
    <col min="6401" max="6401" width="3.33203125" style="146" customWidth="1"/>
    <col min="6402" max="6402" width="24.33203125" style="146" customWidth="1"/>
    <col min="6403" max="6406" width="12.58203125" style="146" customWidth="1"/>
    <col min="6407" max="6656" width="9" style="146"/>
    <col min="6657" max="6657" width="3.33203125" style="146" customWidth="1"/>
    <col min="6658" max="6658" width="24.33203125" style="146" customWidth="1"/>
    <col min="6659" max="6662" width="12.58203125" style="146" customWidth="1"/>
    <col min="6663" max="6912" width="9" style="146"/>
    <col min="6913" max="6913" width="3.33203125" style="146" customWidth="1"/>
    <col min="6914" max="6914" width="24.33203125" style="146" customWidth="1"/>
    <col min="6915" max="6918" width="12.58203125" style="146" customWidth="1"/>
    <col min="6919" max="7168" width="9" style="146"/>
    <col min="7169" max="7169" width="3.33203125" style="146" customWidth="1"/>
    <col min="7170" max="7170" width="24.33203125" style="146" customWidth="1"/>
    <col min="7171" max="7174" width="12.58203125" style="146" customWidth="1"/>
    <col min="7175" max="7424" width="9" style="146"/>
    <col min="7425" max="7425" width="3.33203125" style="146" customWidth="1"/>
    <col min="7426" max="7426" width="24.33203125" style="146" customWidth="1"/>
    <col min="7427" max="7430" width="12.58203125" style="146" customWidth="1"/>
    <col min="7431" max="7680" width="9" style="146"/>
    <col min="7681" max="7681" width="3.33203125" style="146" customWidth="1"/>
    <col min="7682" max="7682" width="24.33203125" style="146" customWidth="1"/>
    <col min="7683" max="7686" width="12.58203125" style="146" customWidth="1"/>
    <col min="7687" max="7936" width="9" style="146"/>
    <col min="7937" max="7937" width="3.33203125" style="146" customWidth="1"/>
    <col min="7938" max="7938" width="24.33203125" style="146" customWidth="1"/>
    <col min="7939" max="7942" width="12.58203125" style="146" customWidth="1"/>
    <col min="7943" max="8192" width="9" style="146"/>
    <col min="8193" max="8193" width="3.33203125" style="146" customWidth="1"/>
    <col min="8194" max="8194" width="24.33203125" style="146" customWidth="1"/>
    <col min="8195" max="8198" width="12.58203125" style="146" customWidth="1"/>
    <col min="8199" max="8448" width="9" style="146"/>
    <col min="8449" max="8449" width="3.33203125" style="146" customWidth="1"/>
    <col min="8450" max="8450" width="24.33203125" style="146" customWidth="1"/>
    <col min="8451" max="8454" width="12.58203125" style="146" customWidth="1"/>
    <col min="8455" max="8704" width="9" style="146"/>
    <col min="8705" max="8705" width="3.33203125" style="146" customWidth="1"/>
    <col min="8706" max="8706" width="24.33203125" style="146" customWidth="1"/>
    <col min="8707" max="8710" width="12.58203125" style="146" customWidth="1"/>
    <col min="8711" max="8960" width="9" style="146"/>
    <col min="8961" max="8961" width="3.33203125" style="146" customWidth="1"/>
    <col min="8962" max="8962" width="24.33203125" style="146" customWidth="1"/>
    <col min="8963" max="8966" width="12.58203125" style="146" customWidth="1"/>
    <col min="8967" max="9216" width="9" style="146"/>
    <col min="9217" max="9217" width="3.33203125" style="146" customWidth="1"/>
    <col min="9218" max="9218" width="24.33203125" style="146" customWidth="1"/>
    <col min="9219" max="9222" width="12.58203125" style="146" customWidth="1"/>
    <col min="9223" max="9472" width="9" style="146"/>
    <col min="9473" max="9473" width="3.33203125" style="146" customWidth="1"/>
    <col min="9474" max="9474" width="24.33203125" style="146" customWidth="1"/>
    <col min="9475" max="9478" width="12.58203125" style="146" customWidth="1"/>
    <col min="9479" max="9728" width="9" style="146"/>
    <col min="9729" max="9729" width="3.33203125" style="146" customWidth="1"/>
    <col min="9730" max="9730" width="24.33203125" style="146" customWidth="1"/>
    <col min="9731" max="9734" width="12.58203125" style="146" customWidth="1"/>
    <col min="9735" max="9984" width="9" style="146"/>
    <col min="9985" max="9985" width="3.33203125" style="146" customWidth="1"/>
    <col min="9986" max="9986" width="24.33203125" style="146" customWidth="1"/>
    <col min="9987" max="9990" width="12.58203125" style="146" customWidth="1"/>
    <col min="9991" max="10240" width="9" style="146"/>
    <col min="10241" max="10241" width="3.33203125" style="146" customWidth="1"/>
    <col min="10242" max="10242" width="24.33203125" style="146" customWidth="1"/>
    <col min="10243" max="10246" width="12.58203125" style="146" customWidth="1"/>
    <col min="10247" max="10496" width="9" style="146"/>
    <col min="10497" max="10497" width="3.33203125" style="146" customWidth="1"/>
    <col min="10498" max="10498" width="24.33203125" style="146" customWidth="1"/>
    <col min="10499" max="10502" width="12.58203125" style="146" customWidth="1"/>
    <col min="10503" max="10752" width="9" style="146"/>
    <col min="10753" max="10753" width="3.33203125" style="146" customWidth="1"/>
    <col min="10754" max="10754" width="24.33203125" style="146" customWidth="1"/>
    <col min="10755" max="10758" width="12.58203125" style="146" customWidth="1"/>
    <col min="10759" max="11008" width="9" style="146"/>
    <col min="11009" max="11009" width="3.33203125" style="146" customWidth="1"/>
    <col min="11010" max="11010" width="24.33203125" style="146" customWidth="1"/>
    <col min="11011" max="11014" width="12.58203125" style="146" customWidth="1"/>
    <col min="11015" max="11264" width="9" style="146"/>
    <col min="11265" max="11265" width="3.33203125" style="146" customWidth="1"/>
    <col min="11266" max="11266" width="24.33203125" style="146" customWidth="1"/>
    <col min="11267" max="11270" width="12.58203125" style="146" customWidth="1"/>
    <col min="11271" max="11520" width="9" style="146"/>
    <col min="11521" max="11521" width="3.33203125" style="146" customWidth="1"/>
    <col min="11522" max="11522" width="24.33203125" style="146" customWidth="1"/>
    <col min="11523" max="11526" width="12.58203125" style="146" customWidth="1"/>
    <col min="11527" max="11776" width="9" style="146"/>
    <col min="11777" max="11777" width="3.33203125" style="146" customWidth="1"/>
    <col min="11778" max="11778" width="24.33203125" style="146" customWidth="1"/>
    <col min="11779" max="11782" width="12.58203125" style="146" customWidth="1"/>
    <col min="11783" max="12032" width="9" style="146"/>
    <col min="12033" max="12033" width="3.33203125" style="146" customWidth="1"/>
    <col min="12034" max="12034" width="24.33203125" style="146" customWidth="1"/>
    <col min="12035" max="12038" width="12.58203125" style="146" customWidth="1"/>
    <col min="12039" max="12288" width="9" style="146"/>
    <col min="12289" max="12289" width="3.33203125" style="146" customWidth="1"/>
    <col min="12290" max="12290" width="24.33203125" style="146" customWidth="1"/>
    <col min="12291" max="12294" width="12.58203125" style="146" customWidth="1"/>
    <col min="12295" max="12544" width="9" style="146"/>
    <col min="12545" max="12545" width="3.33203125" style="146" customWidth="1"/>
    <col min="12546" max="12546" width="24.33203125" style="146" customWidth="1"/>
    <col min="12547" max="12550" width="12.58203125" style="146" customWidth="1"/>
    <col min="12551" max="12800" width="9" style="146"/>
    <col min="12801" max="12801" width="3.33203125" style="146" customWidth="1"/>
    <col min="12802" max="12802" width="24.33203125" style="146" customWidth="1"/>
    <col min="12803" max="12806" width="12.58203125" style="146" customWidth="1"/>
    <col min="12807" max="13056" width="9" style="146"/>
    <col min="13057" max="13057" width="3.33203125" style="146" customWidth="1"/>
    <col min="13058" max="13058" width="24.33203125" style="146" customWidth="1"/>
    <col min="13059" max="13062" width="12.58203125" style="146" customWidth="1"/>
    <col min="13063" max="13312" width="9" style="146"/>
    <col min="13313" max="13313" width="3.33203125" style="146" customWidth="1"/>
    <col min="13314" max="13314" width="24.33203125" style="146" customWidth="1"/>
    <col min="13315" max="13318" width="12.58203125" style="146" customWidth="1"/>
    <col min="13319" max="13568" width="9" style="146"/>
    <col min="13569" max="13569" width="3.33203125" style="146" customWidth="1"/>
    <col min="13570" max="13570" width="24.33203125" style="146" customWidth="1"/>
    <col min="13571" max="13574" width="12.58203125" style="146" customWidth="1"/>
    <col min="13575" max="13824" width="9" style="146"/>
    <col min="13825" max="13825" width="3.33203125" style="146" customWidth="1"/>
    <col min="13826" max="13826" width="24.33203125" style="146" customWidth="1"/>
    <col min="13827" max="13830" width="12.58203125" style="146" customWidth="1"/>
    <col min="13831" max="14080" width="9" style="146"/>
    <col min="14081" max="14081" width="3.33203125" style="146" customWidth="1"/>
    <col min="14082" max="14082" width="24.33203125" style="146" customWidth="1"/>
    <col min="14083" max="14086" width="12.58203125" style="146" customWidth="1"/>
    <col min="14087" max="14336" width="9" style="146"/>
    <col min="14337" max="14337" width="3.33203125" style="146" customWidth="1"/>
    <col min="14338" max="14338" width="24.33203125" style="146" customWidth="1"/>
    <col min="14339" max="14342" width="12.58203125" style="146" customWidth="1"/>
    <col min="14343" max="14592" width="9" style="146"/>
    <col min="14593" max="14593" width="3.33203125" style="146" customWidth="1"/>
    <col min="14594" max="14594" width="24.33203125" style="146" customWidth="1"/>
    <col min="14595" max="14598" width="12.58203125" style="146" customWidth="1"/>
    <col min="14599" max="14848" width="9" style="146"/>
    <col min="14849" max="14849" width="3.33203125" style="146" customWidth="1"/>
    <col min="14850" max="14850" width="24.33203125" style="146" customWidth="1"/>
    <col min="14851" max="14854" width="12.58203125" style="146" customWidth="1"/>
    <col min="14855" max="15104" width="9" style="146"/>
    <col min="15105" max="15105" width="3.33203125" style="146" customWidth="1"/>
    <col min="15106" max="15106" width="24.33203125" style="146" customWidth="1"/>
    <col min="15107" max="15110" width="12.58203125" style="146" customWidth="1"/>
    <col min="15111" max="15360" width="9" style="146"/>
    <col min="15361" max="15361" width="3.33203125" style="146" customWidth="1"/>
    <col min="15362" max="15362" width="24.33203125" style="146" customWidth="1"/>
    <col min="15363" max="15366" width="12.58203125" style="146" customWidth="1"/>
    <col min="15367" max="15616" width="9" style="146"/>
    <col min="15617" max="15617" width="3.33203125" style="146" customWidth="1"/>
    <col min="15618" max="15618" width="24.33203125" style="146" customWidth="1"/>
    <col min="15619" max="15622" width="12.58203125" style="146" customWidth="1"/>
    <col min="15623" max="15872" width="9" style="146"/>
    <col min="15873" max="15873" width="3.33203125" style="146" customWidth="1"/>
    <col min="15874" max="15874" width="24.33203125" style="146" customWidth="1"/>
    <col min="15875" max="15878" width="12.58203125" style="146" customWidth="1"/>
    <col min="15879" max="16128" width="9" style="146"/>
    <col min="16129" max="16129" width="3.33203125" style="146" customWidth="1"/>
    <col min="16130" max="16130" width="24.33203125" style="146" customWidth="1"/>
    <col min="16131" max="16134" width="12.58203125" style="146" customWidth="1"/>
    <col min="16135" max="16384" width="9" style="146"/>
  </cols>
  <sheetData>
    <row r="1" spans="1:9" ht="15" customHeight="1">
      <c r="A1" s="538" t="s">
        <v>2553</v>
      </c>
      <c r="B1" s="518"/>
      <c r="C1" s="518"/>
      <c r="D1" s="518"/>
      <c r="E1" s="518"/>
      <c r="F1" s="539" t="s">
        <v>193</v>
      </c>
    </row>
    <row r="2" spans="1:9" ht="18.75" customHeight="1">
      <c r="A2" s="540"/>
      <c r="B2" s="559" t="s">
        <v>194</v>
      </c>
      <c r="C2" s="560" t="s">
        <v>170</v>
      </c>
      <c r="D2" s="561" t="s">
        <v>180</v>
      </c>
      <c r="E2" s="561" t="s">
        <v>186</v>
      </c>
      <c r="F2" s="562" t="s">
        <v>195</v>
      </c>
      <c r="H2" s="977"/>
      <c r="I2" s="977"/>
    </row>
    <row r="3" spans="1:9" ht="15" customHeight="1">
      <c r="A3" s="563" t="s">
        <v>22</v>
      </c>
      <c r="B3" s="551" t="s">
        <v>23</v>
      </c>
      <c r="C3" s="564">
        <f>[5]部門別まとめ!C6</f>
        <v>7.2155826014552025</v>
      </c>
      <c r="D3" s="565">
        <f>[5]部門別まとめ!D6</f>
        <v>3.2618071117905969</v>
      </c>
      <c r="E3" s="566">
        <f>[5]部門別まとめ!E6</f>
        <v>2</v>
      </c>
      <c r="F3" s="567">
        <f>[5]部門別まとめ!F6</f>
        <v>0</v>
      </c>
    </row>
    <row r="4" spans="1:9" ht="15" customHeight="1">
      <c r="A4" s="547" t="s">
        <v>29</v>
      </c>
      <c r="B4" s="547" t="s">
        <v>2473</v>
      </c>
      <c r="C4" s="564">
        <f>[5]部門別まとめ!C7</f>
        <v>0.14193149271124411</v>
      </c>
      <c r="D4" s="565">
        <f>[5]部門別まとめ!D7</f>
        <v>0.10560723239620452</v>
      </c>
      <c r="E4" s="566">
        <f>[5]部門別まとめ!E7</f>
        <v>0</v>
      </c>
      <c r="F4" s="567">
        <f>[5]部門別まとめ!F7</f>
        <v>0</v>
      </c>
    </row>
    <row r="5" spans="1:9" ht="15" customHeight="1">
      <c r="A5" s="547" t="s">
        <v>34</v>
      </c>
      <c r="B5" s="547" t="s">
        <v>2474</v>
      </c>
      <c r="C5" s="564">
        <f>[5]部門別まとめ!C8</f>
        <v>2.4345649026928555</v>
      </c>
      <c r="D5" s="565">
        <f>[5]部門別まとめ!D8</f>
        <v>1.2575585201525643</v>
      </c>
      <c r="E5" s="566">
        <f>[5]部門別まとめ!E8</f>
        <v>0</v>
      </c>
      <c r="F5" s="567">
        <f>[5]部門別まとめ!F8</f>
        <v>0</v>
      </c>
    </row>
    <row r="6" spans="1:9" ht="15" customHeight="1">
      <c r="A6" s="547" t="s">
        <v>39</v>
      </c>
      <c r="B6" s="547" t="s">
        <v>40</v>
      </c>
      <c r="C6" s="564">
        <f>[5]部門別まとめ!C9</f>
        <v>0.1556915363236332</v>
      </c>
      <c r="D6" s="565">
        <f>[5]部門別まとめ!D9</f>
        <v>6.0452661876008305E-2</v>
      </c>
      <c r="E6" s="566">
        <f>[5]部門別まとめ!E9</f>
        <v>0</v>
      </c>
      <c r="F6" s="567">
        <f>[5]部門別まとめ!F9</f>
        <v>0</v>
      </c>
    </row>
    <row r="7" spans="1:9" ht="15" customHeight="1">
      <c r="A7" s="551" t="s">
        <v>45</v>
      </c>
      <c r="B7" s="551" t="s">
        <v>46</v>
      </c>
      <c r="C7" s="568">
        <f>[5]部門別まとめ!C10</f>
        <v>229.57665339367369</v>
      </c>
      <c r="D7" s="569">
        <f>[5]部門別まとめ!D10</f>
        <v>76.866199186491826</v>
      </c>
      <c r="E7" s="141">
        <f>[5]部門別まとめ!E10</f>
        <v>8</v>
      </c>
      <c r="F7" s="140">
        <f>[5]部門別まとめ!F10</f>
        <v>8</v>
      </c>
    </row>
    <row r="8" spans="1:9" ht="15" customHeight="1">
      <c r="A8" s="547" t="s">
        <v>50</v>
      </c>
      <c r="B8" s="547" t="s">
        <v>51</v>
      </c>
      <c r="C8" s="564">
        <f>[5]部門別まとめ!C11</f>
        <v>14.562371231221146</v>
      </c>
      <c r="D8" s="565">
        <f>[5]部門別まとめ!D11</f>
        <v>5.37859643368847</v>
      </c>
      <c r="E8" s="566">
        <f>[5]部門別まとめ!E11</f>
        <v>2</v>
      </c>
      <c r="F8" s="567">
        <f>[5]部門別まとめ!F11</f>
        <v>2</v>
      </c>
    </row>
    <row r="9" spans="1:9" ht="15" customHeight="1">
      <c r="A9" s="547" t="s">
        <v>56</v>
      </c>
      <c r="B9" s="547" t="s">
        <v>42</v>
      </c>
      <c r="C9" s="564">
        <f>[5]部門別まとめ!C12</f>
        <v>2.2831717065652231</v>
      </c>
      <c r="D9" s="565">
        <f>[5]部門別まとめ!D12</f>
        <v>0.74727221841333746</v>
      </c>
      <c r="E9" s="566">
        <f>[5]部門別まとめ!E12</f>
        <v>0</v>
      </c>
      <c r="F9" s="567">
        <f>[5]部門別まとめ!F12</f>
        <v>0</v>
      </c>
    </row>
    <row r="10" spans="1:9" ht="15" customHeight="1">
      <c r="A10" s="547" t="s">
        <v>59</v>
      </c>
      <c r="B10" s="547" t="s">
        <v>60</v>
      </c>
      <c r="C10" s="564">
        <f>[5]部門別まとめ!C13</f>
        <v>1.6621194655118265</v>
      </c>
      <c r="D10" s="565">
        <f>[5]部門別まとめ!D13</f>
        <v>0.54858933572988156</v>
      </c>
      <c r="E10" s="566">
        <f>[5]部門別まとめ!E13</f>
        <v>0</v>
      </c>
      <c r="F10" s="567">
        <f>[5]部門別まとめ!F13</f>
        <v>0</v>
      </c>
    </row>
    <row r="11" spans="1:9" ht="15" customHeight="1">
      <c r="A11" s="547" t="s">
        <v>63</v>
      </c>
      <c r="B11" s="547" t="s">
        <v>64</v>
      </c>
      <c r="C11" s="564">
        <f>[5]部門別まとめ!C14</f>
        <v>1.3463413607953709</v>
      </c>
      <c r="D11" s="565">
        <f>[5]部門別まとめ!D14</f>
        <v>0.23004715603485432</v>
      </c>
      <c r="E11" s="566">
        <f>[5]部門別まとめ!E14</f>
        <v>0</v>
      </c>
      <c r="F11" s="567">
        <f>[5]部門別まとめ!F14</f>
        <v>0</v>
      </c>
    </row>
    <row r="12" spans="1:9" ht="15" customHeight="1">
      <c r="A12" s="547" t="s">
        <v>68</v>
      </c>
      <c r="B12" s="547" t="s">
        <v>2475</v>
      </c>
      <c r="C12" s="564">
        <f>[5]部門別まとめ!C15</f>
        <v>1.9184945051322067</v>
      </c>
      <c r="D12" s="565">
        <f>[5]部門別まとめ!D15</f>
        <v>0.70974999761117941</v>
      </c>
      <c r="E12" s="566">
        <f>[5]部門別まとめ!E15</f>
        <v>0</v>
      </c>
      <c r="F12" s="567">
        <f>[5]部門別まとめ!F15</f>
        <v>0</v>
      </c>
    </row>
    <row r="13" spans="1:9" ht="15" customHeight="1">
      <c r="A13" s="547" t="s">
        <v>70</v>
      </c>
      <c r="B13" s="547" t="s">
        <v>71</v>
      </c>
      <c r="C13" s="564">
        <f>[5]部門別まとめ!C16</f>
        <v>0.50344290237762135</v>
      </c>
      <c r="D13" s="565">
        <f>[5]部門別まとめ!D16</f>
        <v>0.23334635446439531</v>
      </c>
      <c r="E13" s="566">
        <f>[5]部門別まとめ!E16</f>
        <v>0</v>
      </c>
      <c r="F13" s="567">
        <f>[5]部門別まとめ!F16</f>
        <v>0</v>
      </c>
    </row>
    <row r="14" spans="1:9" ht="15" customHeight="1">
      <c r="A14" s="547" t="s">
        <v>72</v>
      </c>
      <c r="B14" s="547" t="s">
        <v>73</v>
      </c>
      <c r="C14" s="564">
        <f>[5]部門別まとめ!C17</f>
        <v>0.33577445588696264</v>
      </c>
      <c r="D14" s="565">
        <f>[5]部門別まとめ!D17</f>
        <v>5.9249007280129454E-2</v>
      </c>
      <c r="E14" s="566">
        <f>[5]部門別まとめ!E17</f>
        <v>0</v>
      </c>
      <c r="F14" s="567">
        <f>[5]部門別まとめ!F17</f>
        <v>0</v>
      </c>
    </row>
    <row r="15" spans="1:9" ht="15" customHeight="1">
      <c r="A15" s="547" t="s">
        <v>74</v>
      </c>
      <c r="B15" s="547" t="s">
        <v>75</v>
      </c>
      <c r="C15" s="564">
        <f>[5]部門別まとめ!C18</f>
        <v>0.23403830881179466</v>
      </c>
      <c r="D15" s="565">
        <f>[5]部門別まとめ!D18</f>
        <v>5.7894662176976523E-2</v>
      </c>
      <c r="E15" s="566">
        <f>[5]部門別まとめ!E18</f>
        <v>0</v>
      </c>
      <c r="F15" s="567">
        <f>[5]部門別まとめ!F18</f>
        <v>0</v>
      </c>
    </row>
    <row r="16" spans="1:9" ht="15" customHeight="1">
      <c r="A16" s="547" t="s">
        <v>78</v>
      </c>
      <c r="B16" s="547" t="s">
        <v>79</v>
      </c>
      <c r="C16" s="564">
        <f>[5]部門別まとめ!C19</f>
        <v>1.1207803864924288</v>
      </c>
      <c r="D16" s="565">
        <f>[5]部門別まとめ!D19</f>
        <v>0.47650190558136318</v>
      </c>
      <c r="E16" s="566">
        <f>[5]部門別まとめ!E19</f>
        <v>0</v>
      </c>
      <c r="F16" s="567">
        <f>[5]部門別まとめ!F19</f>
        <v>0</v>
      </c>
    </row>
    <row r="17" spans="1:6" ht="15" customHeight="1">
      <c r="A17" s="547" t="s">
        <v>84</v>
      </c>
      <c r="B17" s="547" t="s">
        <v>85</v>
      </c>
      <c r="C17" s="564">
        <f>[5]部門別まとめ!C20</f>
        <v>0.21232885992960679</v>
      </c>
      <c r="D17" s="565">
        <f>[5]部門別まとめ!D20</f>
        <v>8.8998925478891489E-2</v>
      </c>
      <c r="E17" s="566">
        <f>[5]部門別まとめ!E20</f>
        <v>0</v>
      </c>
      <c r="F17" s="567">
        <f>[5]部門別まとめ!F20</f>
        <v>0</v>
      </c>
    </row>
    <row r="18" spans="1:6" ht="15" customHeight="1">
      <c r="A18" s="547" t="s">
        <v>86</v>
      </c>
      <c r="B18" s="547" t="s">
        <v>87</v>
      </c>
      <c r="C18" s="564">
        <f>[5]部門別まとめ!C21</f>
        <v>0.23597638643818925</v>
      </c>
      <c r="D18" s="565">
        <f>[5]部門別まとめ!D21</f>
        <v>0.10023968981644443</v>
      </c>
      <c r="E18" s="566">
        <f>[5]部門別まとめ!E21</f>
        <v>0</v>
      </c>
      <c r="F18" s="567">
        <f>[5]部門別まとめ!F21</f>
        <v>0</v>
      </c>
    </row>
    <row r="19" spans="1:6" ht="15" customHeight="1">
      <c r="A19" s="547" t="s">
        <v>88</v>
      </c>
      <c r="B19" s="547" t="s">
        <v>89</v>
      </c>
      <c r="C19" s="564">
        <f>[5]部門別まとめ!C22</f>
        <v>0.41251901061720753</v>
      </c>
      <c r="D19" s="565">
        <f>[5]部門別まとめ!D22</f>
        <v>0.14991637822235521</v>
      </c>
      <c r="E19" s="566">
        <f>[5]部門別まとめ!E22</f>
        <v>0</v>
      </c>
      <c r="F19" s="567">
        <f>[5]部門別まとめ!F22</f>
        <v>0</v>
      </c>
    </row>
    <row r="20" spans="1:6" ht="15" customHeight="1">
      <c r="A20" s="547" t="s">
        <v>90</v>
      </c>
      <c r="B20" s="547" t="s">
        <v>2476</v>
      </c>
      <c r="C20" s="564">
        <f>[5]部門別まとめ!C23</f>
        <v>0.61480129804409467</v>
      </c>
      <c r="D20" s="565">
        <f>[5]部門別まとめ!D23</f>
        <v>0.21452199916889869</v>
      </c>
      <c r="E20" s="566">
        <f>[5]部門別まとめ!E23</f>
        <v>0</v>
      </c>
      <c r="F20" s="567">
        <f>[5]部門別まとめ!F23</f>
        <v>0</v>
      </c>
    </row>
    <row r="21" spans="1:6" ht="15" customHeight="1">
      <c r="A21" s="547" t="s">
        <v>92</v>
      </c>
      <c r="B21" s="547" t="s">
        <v>93</v>
      </c>
      <c r="C21" s="564">
        <f>[5]部門別まとめ!C24</f>
        <v>0.7069564718245549</v>
      </c>
      <c r="D21" s="565">
        <f>[5]部門別まとめ!D24</f>
        <v>0.24161017180681763</v>
      </c>
      <c r="E21" s="566">
        <f>[5]部門別まとめ!E24</f>
        <v>0</v>
      </c>
      <c r="F21" s="567">
        <f>[5]部門別まとめ!F24</f>
        <v>0</v>
      </c>
    </row>
    <row r="22" spans="1:6" ht="15" customHeight="1">
      <c r="A22" s="547" t="s">
        <v>94</v>
      </c>
      <c r="B22" s="547" t="s">
        <v>95</v>
      </c>
      <c r="C22" s="564">
        <f>[5]部門別まとめ!C25</f>
        <v>10.916858715698957</v>
      </c>
      <c r="D22" s="565">
        <f>[5]部門別まとめ!D25</f>
        <v>3.6619536961659973</v>
      </c>
      <c r="E22" s="566">
        <f>[5]部門別まとめ!E25</f>
        <v>0</v>
      </c>
      <c r="F22" s="567">
        <f>[5]部門別まとめ!F25</f>
        <v>0</v>
      </c>
    </row>
    <row r="23" spans="1:6" ht="15" customHeight="1">
      <c r="A23" s="547" t="s">
        <v>98</v>
      </c>
      <c r="B23" s="547" t="s">
        <v>99</v>
      </c>
      <c r="C23" s="564">
        <f>[5]部門別まとめ!C26</f>
        <v>0.63074195501601293</v>
      </c>
      <c r="D23" s="565">
        <f>[5]部門別まとめ!D26</f>
        <v>0.19385028723641348</v>
      </c>
      <c r="E23" s="566">
        <f>[5]部門別まとめ!E26</f>
        <v>0</v>
      </c>
      <c r="F23" s="567">
        <f>[5]部門別まとめ!F26</f>
        <v>0</v>
      </c>
    </row>
    <row r="24" spans="1:6" ht="15" customHeight="1">
      <c r="A24" s="552" t="s">
        <v>100</v>
      </c>
      <c r="B24" s="552" t="s">
        <v>101</v>
      </c>
      <c r="C24" s="570">
        <f>[5]部門別まとめ!C27</f>
        <v>27.076958414141895</v>
      </c>
      <c r="D24" s="571">
        <f>[5]部門別まとめ!D27</f>
        <v>10.934953956165083</v>
      </c>
      <c r="E24" s="572">
        <f>[5]部門別まとめ!E27</f>
        <v>2</v>
      </c>
      <c r="F24" s="573">
        <f>[5]部門別まとめ!F27</f>
        <v>2</v>
      </c>
    </row>
    <row r="25" spans="1:6" ht="15" customHeight="1">
      <c r="A25" s="547" t="s">
        <v>102</v>
      </c>
      <c r="B25" s="547" t="s">
        <v>103</v>
      </c>
      <c r="C25" s="564">
        <f>[5]部門別まとめ!C28</f>
        <v>2.2573118189875263</v>
      </c>
      <c r="D25" s="565">
        <f>[5]部門別まとめ!D28</f>
        <v>1.0008114897629092</v>
      </c>
      <c r="E25" s="566">
        <f>[5]部門別まとめ!E28</f>
        <v>0</v>
      </c>
      <c r="F25" s="567">
        <f>[5]部門別まとめ!F28</f>
        <v>0</v>
      </c>
    </row>
    <row r="26" spans="1:6" ht="15" customHeight="1">
      <c r="A26" s="547" t="s">
        <v>105</v>
      </c>
      <c r="B26" s="547" t="s">
        <v>37</v>
      </c>
      <c r="C26" s="564">
        <f>[5]部門別まとめ!C29</f>
        <v>18.517868734519499</v>
      </c>
      <c r="D26" s="565">
        <f>[5]部門別まとめ!D29</f>
        <v>5.7103407997791162</v>
      </c>
      <c r="E26" s="566">
        <f>[5]部門別まとめ!E29</f>
        <v>0</v>
      </c>
      <c r="F26" s="567">
        <f>[5]部門別まとめ!F29</f>
        <v>0</v>
      </c>
    </row>
    <row r="27" spans="1:6" ht="15" customHeight="1">
      <c r="A27" s="547" t="s">
        <v>107</v>
      </c>
      <c r="B27" s="547" t="s">
        <v>108</v>
      </c>
      <c r="C27" s="564">
        <f>[5]部門別まとめ!C30</f>
        <v>3.3050023329473404</v>
      </c>
      <c r="D27" s="565">
        <f>[5]部門別まとめ!D30</f>
        <v>1.5527175497121608</v>
      </c>
      <c r="E27" s="566">
        <f>[5]部門別まとめ!E30</f>
        <v>0</v>
      </c>
      <c r="F27" s="567">
        <f>[5]部門別まとめ!F30</f>
        <v>0</v>
      </c>
    </row>
    <row r="28" spans="1:6" ht="15" customHeight="1">
      <c r="A28" s="547" t="s">
        <v>110</v>
      </c>
      <c r="B28" s="547" t="s">
        <v>2477</v>
      </c>
      <c r="C28" s="564">
        <f>[5]部門別まとめ!C31</f>
        <v>2.5309393144667816</v>
      </c>
      <c r="D28" s="565">
        <f>[5]部門別まとめ!D31</f>
        <v>1.5533750988760155</v>
      </c>
      <c r="E28" s="566">
        <f>[5]部門別まとめ!E31</f>
        <v>0</v>
      </c>
      <c r="F28" s="567">
        <f>[5]部門別まとめ!F31</f>
        <v>0</v>
      </c>
    </row>
    <row r="29" spans="1:6" ht="15" customHeight="1">
      <c r="A29" s="547" t="s">
        <v>114</v>
      </c>
      <c r="B29" s="547" t="s">
        <v>2478</v>
      </c>
      <c r="C29" s="564">
        <f>[5]部門別まとめ!C32</f>
        <v>187.35903528214575</v>
      </c>
      <c r="D29" s="565">
        <f>[5]部門別まとめ!D32</f>
        <v>124.20693713895159</v>
      </c>
      <c r="E29" s="566">
        <f>[5]部門別まとめ!E32</f>
        <v>30</v>
      </c>
      <c r="F29" s="567">
        <f>[5]部門別まとめ!F32</f>
        <v>28</v>
      </c>
    </row>
    <row r="30" spans="1:6" ht="15" customHeight="1">
      <c r="A30" s="547" t="s">
        <v>120</v>
      </c>
      <c r="B30" s="547" t="s">
        <v>121</v>
      </c>
      <c r="C30" s="564">
        <f>[5]部門別まとめ!C33</f>
        <v>15.885399371844501</v>
      </c>
      <c r="D30" s="565">
        <f>[5]部門別まとめ!D33</f>
        <v>10.247780317116819</v>
      </c>
      <c r="E30" s="566">
        <f>[5]部門別まとめ!E33</f>
        <v>0</v>
      </c>
      <c r="F30" s="567">
        <f>[5]部門別まとめ!F33</f>
        <v>0</v>
      </c>
    </row>
    <row r="31" spans="1:6" ht="15" customHeight="1">
      <c r="A31" s="547" t="s">
        <v>122</v>
      </c>
      <c r="B31" s="547" t="s">
        <v>123</v>
      </c>
      <c r="C31" s="564">
        <f>[5]部門別まとめ!C34</f>
        <v>36.289898682136027</v>
      </c>
      <c r="D31" s="565">
        <f>[5]部門別まとめ!D34</f>
        <v>30.511859816141964</v>
      </c>
      <c r="E31" s="566">
        <f>[5]部門別まとめ!E34</f>
        <v>0</v>
      </c>
      <c r="F31" s="567">
        <f>[5]部門別まとめ!F34</f>
        <v>0</v>
      </c>
    </row>
    <row r="32" spans="1:6" ht="15" customHeight="1">
      <c r="A32" s="547" t="s">
        <v>127</v>
      </c>
      <c r="B32" s="547" t="s">
        <v>2479</v>
      </c>
      <c r="C32" s="564">
        <f>[5]部門別まとめ!C35</f>
        <v>31.402837588801834</v>
      </c>
      <c r="D32" s="565">
        <f>[5]部門別まとめ!D35</f>
        <v>20.232659936065801</v>
      </c>
      <c r="E32" s="566">
        <f>[5]部門別まとめ!E35</f>
        <v>1</v>
      </c>
      <c r="F32" s="567">
        <f>[5]部門別まとめ!F35</f>
        <v>1</v>
      </c>
    </row>
    <row r="33" spans="1:6" ht="15" customHeight="1">
      <c r="A33" s="547" t="s">
        <v>129</v>
      </c>
      <c r="B33" s="547" t="s">
        <v>130</v>
      </c>
      <c r="C33" s="564">
        <f>[5]部門別まとめ!C36</f>
        <v>11.090756982707131</v>
      </c>
      <c r="D33" s="565">
        <f>[5]部門別まとめ!D36</f>
        <v>5.8156713326959499</v>
      </c>
      <c r="E33" s="566">
        <f>[5]部門別まとめ!E36</f>
        <v>0</v>
      </c>
      <c r="F33" s="567">
        <f>[5]部門別まとめ!F36</f>
        <v>0</v>
      </c>
    </row>
    <row r="34" spans="1:6" ht="15" customHeight="1">
      <c r="A34" s="547" t="s">
        <v>132</v>
      </c>
      <c r="B34" s="547" t="s">
        <v>133</v>
      </c>
      <c r="C34" s="564">
        <f>[5]部門別まとめ!C37</f>
        <v>1.2121927615377155</v>
      </c>
      <c r="D34" s="565">
        <f>[5]部門別まとめ!D37</f>
        <v>0.85005808649747783</v>
      </c>
      <c r="E34" s="566">
        <f>[5]部門別まとめ!E37</f>
        <v>0</v>
      </c>
      <c r="F34" s="567">
        <f>[5]部門別まとめ!F37</f>
        <v>0</v>
      </c>
    </row>
    <row r="35" spans="1:6" ht="15" customHeight="1">
      <c r="A35" s="547" t="s">
        <v>134</v>
      </c>
      <c r="B35" s="547" t="s">
        <v>135</v>
      </c>
      <c r="C35" s="564">
        <f>[5]部門別まとめ!C38</f>
        <v>3.5211902978292282</v>
      </c>
      <c r="D35" s="565">
        <f>[5]部門別まとめ!D38</f>
        <v>2.5651566785332092</v>
      </c>
      <c r="E35" s="566">
        <f>[5]部門別まとめ!E38</f>
        <v>0</v>
      </c>
      <c r="F35" s="567">
        <f>[5]部門別まとめ!F38</f>
        <v>0</v>
      </c>
    </row>
    <row r="36" spans="1:6" ht="15" customHeight="1">
      <c r="A36" s="547" t="s">
        <v>136</v>
      </c>
      <c r="B36" s="547" t="s">
        <v>2480</v>
      </c>
      <c r="C36" s="564">
        <f>[5]部門別まとめ!C39</f>
        <v>5.6380015988723438</v>
      </c>
      <c r="D36" s="565">
        <f>[5]部門別まとめ!D39</f>
        <v>3.4199044606567846</v>
      </c>
      <c r="E36" s="566">
        <f>[5]部門別まとめ!E39</f>
        <v>0</v>
      </c>
      <c r="F36" s="567">
        <f>[5]部門別まとめ!F39</f>
        <v>0</v>
      </c>
    </row>
    <row r="37" spans="1:6" ht="15" customHeight="1">
      <c r="A37" s="547" t="s">
        <v>138</v>
      </c>
      <c r="B37" s="547" t="s">
        <v>2481</v>
      </c>
      <c r="C37" s="564">
        <f>[5]部門別まとめ!C40</f>
        <v>13.930762789394105</v>
      </c>
      <c r="D37" s="565">
        <f>[5]部門別まとめ!D40</f>
        <v>7.9877933231376987</v>
      </c>
      <c r="E37" s="566">
        <f>[5]部門別まとめ!E40</f>
        <v>2</v>
      </c>
      <c r="F37" s="567">
        <f>[5]部門別まとめ!F40</f>
        <v>2</v>
      </c>
    </row>
    <row r="38" spans="1:6" ht="15" customHeight="1">
      <c r="A38" s="574" t="s">
        <v>140</v>
      </c>
      <c r="B38" s="574" t="s">
        <v>141</v>
      </c>
      <c r="C38" s="564">
        <f>[5]部門別まとめ!C41</f>
        <v>48.850526447263128</v>
      </c>
      <c r="D38" s="565">
        <f>[5]部門別まとめ!D41</f>
        <v>29.169434814127662</v>
      </c>
      <c r="E38" s="566">
        <f>[5]部門別まとめ!E41</f>
        <v>5</v>
      </c>
      <c r="F38" s="567">
        <f>[5]部門別まとめ!F41</f>
        <v>5</v>
      </c>
    </row>
    <row r="39" spans="1:6">
      <c r="A39" s="575">
        <v>37</v>
      </c>
      <c r="B39" s="574" t="s">
        <v>143</v>
      </c>
      <c r="C39" s="576">
        <f>[5]部門別まとめ!C42</f>
        <v>91.887182828489358</v>
      </c>
      <c r="D39" s="577">
        <f>[5]部門別まとめ!D42</f>
        <v>46.735917966283282</v>
      </c>
      <c r="E39" s="516">
        <f>[5]部門別まとめ!E42</f>
        <v>13</v>
      </c>
      <c r="F39" s="578">
        <f>[5]部門別まとめ!F42</f>
        <v>11</v>
      </c>
    </row>
    <row r="40" spans="1:6">
      <c r="A40" s="575">
        <v>38</v>
      </c>
      <c r="B40" s="574" t="s">
        <v>2482</v>
      </c>
      <c r="C40" s="576">
        <f>[5]部門別まとめ!C43</f>
        <v>1.1570114026305907</v>
      </c>
      <c r="D40" s="577">
        <f>[5]部門別まとめ!D43</f>
        <v>0</v>
      </c>
      <c r="E40" s="516">
        <f>[5]部門別まとめ!E43</f>
        <v>0</v>
      </c>
      <c r="F40" s="578">
        <f>[5]部門別まとめ!F43</f>
        <v>0</v>
      </c>
    </row>
    <row r="41" spans="1:6">
      <c r="A41" s="575">
        <v>39</v>
      </c>
      <c r="B41" s="574" t="s">
        <v>2483</v>
      </c>
      <c r="C41" s="576">
        <f>[5]部門別まとめ!C44</f>
        <v>3.6589228191737635</v>
      </c>
      <c r="D41" s="577">
        <f>[5]部門別まとめ!D44</f>
        <v>1.5655133233955691</v>
      </c>
      <c r="E41" s="516">
        <f>[5]部門別まとめ!E44</f>
        <v>0</v>
      </c>
      <c r="F41" s="578">
        <f>[5]部門別まとめ!F44</f>
        <v>0</v>
      </c>
    </row>
    <row r="42" spans="1:6">
      <c r="A42" s="579"/>
      <c r="B42" s="580" t="s">
        <v>210</v>
      </c>
      <c r="C42" s="581">
        <f>[5]部門別まとめ!C45</f>
        <v>782.79294041510843</v>
      </c>
      <c r="D42" s="582">
        <f>[5]部門別まとめ!D45</f>
        <v>398.70484901948271</v>
      </c>
      <c r="E42" s="580">
        <f>[5]部門別まとめ!E45</f>
        <v>65</v>
      </c>
      <c r="F42" s="583">
        <f>[5]部門別まとめ!F45</f>
        <v>59</v>
      </c>
    </row>
    <row r="43" spans="1:6">
      <c r="A43" s="518" t="s">
        <v>211</v>
      </c>
      <c r="B43" s="518"/>
      <c r="C43" s="518"/>
      <c r="D43" s="518"/>
      <c r="E43" s="518"/>
      <c r="F43" s="518"/>
    </row>
  </sheetData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7E68A-16DF-4764-9EBF-55F68D6551DF}">
  <sheetPr>
    <tabColor theme="5" tint="0.79998168889431442"/>
  </sheetPr>
  <dimension ref="A1:F44"/>
  <sheetViews>
    <sheetView workbookViewId="0">
      <pane xSplit="2" ySplit="2" topLeftCell="C27" activePane="bottomRight" state="frozen"/>
      <selection pane="topRight" activeCell="C1" sqref="C1"/>
      <selection pane="bottomLeft" activeCell="A3" sqref="A3"/>
      <selection pane="bottomRight" sqref="A1:F44"/>
    </sheetView>
  </sheetViews>
  <sheetFormatPr defaultRowHeight="13"/>
  <cols>
    <col min="1" max="1" width="3.5" style="146" customWidth="1"/>
    <col min="2" max="2" width="24.83203125" style="146" customWidth="1"/>
    <col min="3" max="6" width="12.83203125" style="146" customWidth="1"/>
    <col min="7" max="256" width="9" style="146"/>
    <col min="257" max="257" width="3.5" style="146" customWidth="1"/>
    <col min="258" max="258" width="23.25" style="146" customWidth="1"/>
    <col min="259" max="262" width="12.83203125" style="146" customWidth="1"/>
    <col min="263" max="512" width="9" style="146"/>
    <col min="513" max="513" width="3.5" style="146" customWidth="1"/>
    <col min="514" max="514" width="23.25" style="146" customWidth="1"/>
    <col min="515" max="518" width="12.83203125" style="146" customWidth="1"/>
    <col min="519" max="768" width="9" style="146"/>
    <col min="769" max="769" width="3.5" style="146" customWidth="1"/>
    <col min="770" max="770" width="23.25" style="146" customWidth="1"/>
    <col min="771" max="774" width="12.83203125" style="146" customWidth="1"/>
    <col min="775" max="1024" width="9" style="146"/>
    <col min="1025" max="1025" width="3.5" style="146" customWidth="1"/>
    <col min="1026" max="1026" width="23.25" style="146" customWidth="1"/>
    <col min="1027" max="1030" width="12.83203125" style="146" customWidth="1"/>
    <col min="1031" max="1280" width="9" style="146"/>
    <col min="1281" max="1281" width="3.5" style="146" customWidth="1"/>
    <col min="1282" max="1282" width="23.25" style="146" customWidth="1"/>
    <col min="1283" max="1286" width="12.83203125" style="146" customWidth="1"/>
    <col min="1287" max="1536" width="9" style="146"/>
    <col min="1537" max="1537" width="3.5" style="146" customWidth="1"/>
    <col min="1538" max="1538" width="23.25" style="146" customWidth="1"/>
    <col min="1539" max="1542" width="12.83203125" style="146" customWidth="1"/>
    <col min="1543" max="1792" width="9" style="146"/>
    <col min="1793" max="1793" width="3.5" style="146" customWidth="1"/>
    <col min="1794" max="1794" width="23.25" style="146" customWidth="1"/>
    <col min="1795" max="1798" width="12.83203125" style="146" customWidth="1"/>
    <col min="1799" max="2048" width="9" style="146"/>
    <col min="2049" max="2049" width="3.5" style="146" customWidth="1"/>
    <col min="2050" max="2050" width="23.25" style="146" customWidth="1"/>
    <col min="2051" max="2054" width="12.83203125" style="146" customWidth="1"/>
    <col min="2055" max="2304" width="9" style="146"/>
    <col min="2305" max="2305" width="3.5" style="146" customWidth="1"/>
    <col min="2306" max="2306" width="23.25" style="146" customWidth="1"/>
    <col min="2307" max="2310" width="12.83203125" style="146" customWidth="1"/>
    <col min="2311" max="2560" width="9" style="146"/>
    <col min="2561" max="2561" width="3.5" style="146" customWidth="1"/>
    <col min="2562" max="2562" width="23.25" style="146" customWidth="1"/>
    <col min="2563" max="2566" width="12.83203125" style="146" customWidth="1"/>
    <col min="2567" max="2816" width="9" style="146"/>
    <col min="2817" max="2817" width="3.5" style="146" customWidth="1"/>
    <col min="2818" max="2818" width="23.25" style="146" customWidth="1"/>
    <col min="2819" max="2822" width="12.83203125" style="146" customWidth="1"/>
    <col min="2823" max="3072" width="9" style="146"/>
    <col min="3073" max="3073" width="3.5" style="146" customWidth="1"/>
    <col min="3074" max="3074" width="23.25" style="146" customWidth="1"/>
    <col min="3075" max="3078" width="12.83203125" style="146" customWidth="1"/>
    <col min="3079" max="3328" width="9" style="146"/>
    <col min="3329" max="3329" width="3.5" style="146" customWidth="1"/>
    <col min="3330" max="3330" width="23.25" style="146" customWidth="1"/>
    <col min="3331" max="3334" width="12.83203125" style="146" customWidth="1"/>
    <col min="3335" max="3584" width="9" style="146"/>
    <col min="3585" max="3585" width="3.5" style="146" customWidth="1"/>
    <col min="3586" max="3586" width="23.25" style="146" customWidth="1"/>
    <col min="3587" max="3590" width="12.83203125" style="146" customWidth="1"/>
    <col min="3591" max="3840" width="9" style="146"/>
    <col min="3841" max="3841" width="3.5" style="146" customWidth="1"/>
    <col min="3842" max="3842" width="23.25" style="146" customWidth="1"/>
    <col min="3843" max="3846" width="12.83203125" style="146" customWidth="1"/>
    <col min="3847" max="4096" width="9" style="146"/>
    <col min="4097" max="4097" width="3.5" style="146" customWidth="1"/>
    <col min="4098" max="4098" width="23.25" style="146" customWidth="1"/>
    <col min="4099" max="4102" width="12.83203125" style="146" customWidth="1"/>
    <col min="4103" max="4352" width="9" style="146"/>
    <col min="4353" max="4353" width="3.5" style="146" customWidth="1"/>
    <col min="4354" max="4354" width="23.25" style="146" customWidth="1"/>
    <col min="4355" max="4358" width="12.83203125" style="146" customWidth="1"/>
    <col min="4359" max="4608" width="9" style="146"/>
    <col min="4609" max="4609" width="3.5" style="146" customWidth="1"/>
    <col min="4610" max="4610" width="23.25" style="146" customWidth="1"/>
    <col min="4611" max="4614" width="12.83203125" style="146" customWidth="1"/>
    <col min="4615" max="4864" width="9" style="146"/>
    <col min="4865" max="4865" width="3.5" style="146" customWidth="1"/>
    <col min="4866" max="4866" width="23.25" style="146" customWidth="1"/>
    <col min="4867" max="4870" width="12.83203125" style="146" customWidth="1"/>
    <col min="4871" max="5120" width="9" style="146"/>
    <col min="5121" max="5121" width="3.5" style="146" customWidth="1"/>
    <col min="5122" max="5122" width="23.25" style="146" customWidth="1"/>
    <col min="5123" max="5126" width="12.83203125" style="146" customWidth="1"/>
    <col min="5127" max="5376" width="9" style="146"/>
    <col min="5377" max="5377" width="3.5" style="146" customWidth="1"/>
    <col min="5378" max="5378" width="23.25" style="146" customWidth="1"/>
    <col min="5379" max="5382" width="12.83203125" style="146" customWidth="1"/>
    <col min="5383" max="5632" width="9" style="146"/>
    <col min="5633" max="5633" width="3.5" style="146" customWidth="1"/>
    <col min="5634" max="5634" width="23.25" style="146" customWidth="1"/>
    <col min="5635" max="5638" width="12.83203125" style="146" customWidth="1"/>
    <col min="5639" max="5888" width="9" style="146"/>
    <col min="5889" max="5889" width="3.5" style="146" customWidth="1"/>
    <col min="5890" max="5890" width="23.25" style="146" customWidth="1"/>
    <col min="5891" max="5894" width="12.83203125" style="146" customWidth="1"/>
    <col min="5895" max="6144" width="9" style="146"/>
    <col min="6145" max="6145" width="3.5" style="146" customWidth="1"/>
    <col min="6146" max="6146" width="23.25" style="146" customWidth="1"/>
    <col min="6147" max="6150" width="12.83203125" style="146" customWidth="1"/>
    <col min="6151" max="6400" width="9" style="146"/>
    <col min="6401" max="6401" width="3.5" style="146" customWidth="1"/>
    <col min="6402" max="6402" width="23.25" style="146" customWidth="1"/>
    <col min="6403" max="6406" width="12.83203125" style="146" customWidth="1"/>
    <col min="6407" max="6656" width="9" style="146"/>
    <col min="6657" max="6657" width="3.5" style="146" customWidth="1"/>
    <col min="6658" max="6658" width="23.25" style="146" customWidth="1"/>
    <col min="6659" max="6662" width="12.83203125" style="146" customWidth="1"/>
    <col min="6663" max="6912" width="9" style="146"/>
    <col min="6913" max="6913" width="3.5" style="146" customWidth="1"/>
    <col min="6914" max="6914" width="23.25" style="146" customWidth="1"/>
    <col min="6915" max="6918" width="12.83203125" style="146" customWidth="1"/>
    <col min="6919" max="7168" width="9" style="146"/>
    <col min="7169" max="7169" width="3.5" style="146" customWidth="1"/>
    <col min="7170" max="7170" width="23.25" style="146" customWidth="1"/>
    <col min="7171" max="7174" width="12.83203125" style="146" customWidth="1"/>
    <col min="7175" max="7424" width="9" style="146"/>
    <col min="7425" max="7425" width="3.5" style="146" customWidth="1"/>
    <col min="7426" max="7426" width="23.25" style="146" customWidth="1"/>
    <col min="7427" max="7430" width="12.83203125" style="146" customWidth="1"/>
    <col min="7431" max="7680" width="9" style="146"/>
    <col min="7681" max="7681" width="3.5" style="146" customWidth="1"/>
    <col min="7682" max="7682" width="23.25" style="146" customWidth="1"/>
    <col min="7683" max="7686" width="12.83203125" style="146" customWidth="1"/>
    <col min="7687" max="7936" width="9" style="146"/>
    <col min="7937" max="7937" width="3.5" style="146" customWidth="1"/>
    <col min="7938" max="7938" width="23.25" style="146" customWidth="1"/>
    <col min="7939" max="7942" width="12.83203125" style="146" customWidth="1"/>
    <col min="7943" max="8192" width="9" style="146"/>
    <col min="8193" max="8193" width="3.5" style="146" customWidth="1"/>
    <col min="8194" max="8194" width="23.25" style="146" customWidth="1"/>
    <col min="8195" max="8198" width="12.83203125" style="146" customWidth="1"/>
    <col min="8199" max="8448" width="9" style="146"/>
    <col min="8449" max="8449" width="3.5" style="146" customWidth="1"/>
    <col min="8450" max="8450" width="23.25" style="146" customWidth="1"/>
    <col min="8451" max="8454" width="12.83203125" style="146" customWidth="1"/>
    <col min="8455" max="8704" width="9" style="146"/>
    <col min="8705" max="8705" width="3.5" style="146" customWidth="1"/>
    <col min="8706" max="8706" width="23.25" style="146" customWidth="1"/>
    <col min="8707" max="8710" width="12.83203125" style="146" customWidth="1"/>
    <col min="8711" max="8960" width="9" style="146"/>
    <col min="8961" max="8961" width="3.5" style="146" customWidth="1"/>
    <col min="8962" max="8962" width="23.25" style="146" customWidth="1"/>
    <col min="8963" max="8966" width="12.83203125" style="146" customWidth="1"/>
    <col min="8967" max="9216" width="9" style="146"/>
    <col min="9217" max="9217" width="3.5" style="146" customWidth="1"/>
    <col min="9218" max="9218" width="23.25" style="146" customWidth="1"/>
    <col min="9219" max="9222" width="12.83203125" style="146" customWidth="1"/>
    <col min="9223" max="9472" width="9" style="146"/>
    <col min="9473" max="9473" width="3.5" style="146" customWidth="1"/>
    <col min="9474" max="9474" width="23.25" style="146" customWidth="1"/>
    <col min="9475" max="9478" width="12.83203125" style="146" customWidth="1"/>
    <col min="9479" max="9728" width="9" style="146"/>
    <col min="9729" max="9729" width="3.5" style="146" customWidth="1"/>
    <col min="9730" max="9730" width="23.25" style="146" customWidth="1"/>
    <col min="9731" max="9734" width="12.83203125" style="146" customWidth="1"/>
    <col min="9735" max="9984" width="9" style="146"/>
    <col min="9985" max="9985" width="3.5" style="146" customWidth="1"/>
    <col min="9986" max="9986" width="23.25" style="146" customWidth="1"/>
    <col min="9987" max="9990" width="12.83203125" style="146" customWidth="1"/>
    <col min="9991" max="10240" width="9" style="146"/>
    <col min="10241" max="10241" width="3.5" style="146" customWidth="1"/>
    <col min="10242" max="10242" width="23.25" style="146" customWidth="1"/>
    <col min="10243" max="10246" width="12.83203125" style="146" customWidth="1"/>
    <col min="10247" max="10496" width="9" style="146"/>
    <col min="10497" max="10497" width="3.5" style="146" customWidth="1"/>
    <col min="10498" max="10498" width="23.25" style="146" customWidth="1"/>
    <col min="10499" max="10502" width="12.83203125" style="146" customWidth="1"/>
    <col min="10503" max="10752" width="9" style="146"/>
    <col min="10753" max="10753" width="3.5" style="146" customWidth="1"/>
    <col min="10754" max="10754" width="23.25" style="146" customWidth="1"/>
    <col min="10755" max="10758" width="12.83203125" style="146" customWidth="1"/>
    <col min="10759" max="11008" width="9" style="146"/>
    <col min="11009" max="11009" width="3.5" style="146" customWidth="1"/>
    <col min="11010" max="11010" width="23.25" style="146" customWidth="1"/>
    <col min="11011" max="11014" width="12.83203125" style="146" customWidth="1"/>
    <col min="11015" max="11264" width="9" style="146"/>
    <col min="11265" max="11265" width="3.5" style="146" customWidth="1"/>
    <col min="11266" max="11266" width="23.25" style="146" customWidth="1"/>
    <col min="11267" max="11270" width="12.83203125" style="146" customWidth="1"/>
    <col min="11271" max="11520" width="9" style="146"/>
    <col min="11521" max="11521" width="3.5" style="146" customWidth="1"/>
    <col min="11522" max="11522" width="23.25" style="146" customWidth="1"/>
    <col min="11523" max="11526" width="12.83203125" style="146" customWidth="1"/>
    <col min="11527" max="11776" width="9" style="146"/>
    <col min="11777" max="11777" width="3.5" style="146" customWidth="1"/>
    <col min="11778" max="11778" width="23.25" style="146" customWidth="1"/>
    <col min="11779" max="11782" width="12.83203125" style="146" customWidth="1"/>
    <col min="11783" max="12032" width="9" style="146"/>
    <col min="12033" max="12033" width="3.5" style="146" customWidth="1"/>
    <col min="12034" max="12034" width="23.25" style="146" customWidth="1"/>
    <col min="12035" max="12038" width="12.83203125" style="146" customWidth="1"/>
    <col min="12039" max="12288" width="9" style="146"/>
    <col min="12289" max="12289" width="3.5" style="146" customWidth="1"/>
    <col min="12290" max="12290" width="23.25" style="146" customWidth="1"/>
    <col min="12291" max="12294" width="12.83203125" style="146" customWidth="1"/>
    <col min="12295" max="12544" width="9" style="146"/>
    <col min="12545" max="12545" width="3.5" style="146" customWidth="1"/>
    <col min="12546" max="12546" width="23.25" style="146" customWidth="1"/>
    <col min="12547" max="12550" width="12.83203125" style="146" customWidth="1"/>
    <col min="12551" max="12800" width="9" style="146"/>
    <col min="12801" max="12801" width="3.5" style="146" customWidth="1"/>
    <col min="12802" max="12802" width="23.25" style="146" customWidth="1"/>
    <col min="12803" max="12806" width="12.83203125" style="146" customWidth="1"/>
    <col min="12807" max="13056" width="9" style="146"/>
    <col min="13057" max="13057" width="3.5" style="146" customWidth="1"/>
    <col min="13058" max="13058" width="23.25" style="146" customWidth="1"/>
    <col min="13059" max="13062" width="12.83203125" style="146" customWidth="1"/>
    <col min="13063" max="13312" width="9" style="146"/>
    <col min="13313" max="13313" width="3.5" style="146" customWidth="1"/>
    <col min="13314" max="13314" width="23.25" style="146" customWidth="1"/>
    <col min="13315" max="13318" width="12.83203125" style="146" customWidth="1"/>
    <col min="13319" max="13568" width="9" style="146"/>
    <col min="13569" max="13569" width="3.5" style="146" customWidth="1"/>
    <col min="13570" max="13570" width="23.25" style="146" customWidth="1"/>
    <col min="13571" max="13574" width="12.83203125" style="146" customWidth="1"/>
    <col min="13575" max="13824" width="9" style="146"/>
    <col min="13825" max="13825" width="3.5" style="146" customWidth="1"/>
    <col min="13826" max="13826" width="23.25" style="146" customWidth="1"/>
    <col min="13827" max="13830" width="12.83203125" style="146" customWidth="1"/>
    <col min="13831" max="14080" width="9" style="146"/>
    <col min="14081" max="14081" width="3.5" style="146" customWidth="1"/>
    <col min="14082" max="14082" width="23.25" style="146" customWidth="1"/>
    <col min="14083" max="14086" width="12.83203125" style="146" customWidth="1"/>
    <col min="14087" max="14336" width="9" style="146"/>
    <col min="14337" max="14337" width="3.5" style="146" customWidth="1"/>
    <col min="14338" max="14338" width="23.25" style="146" customWidth="1"/>
    <col min="14339" max="14342" width="12.83203125" style="146" customWidth="1"/>
    <col min="14343" max="14592" width="9" style="146"/>
    <col min="14593" max="14593" width="3.5" style="146" customWidth="1"/>
    <col min="14594" max="14594" width="23.25" style="146" customWidth="1"/>
    <col min="14595" max="14598" width="12.83203125" style="146" customWidth="1"/>
    <col min="14599" max="14848" width="9" style="146"/>
    <col min="14849" max="14849" width="3.5" style="146" customWidth="1"/>
    <col min="14850" max="14850" width="23.25" style="146" customWidth="1"/>
    <col min="14851" max="14854" width="12.83203125" style="146" customWidth="1"/>
    <col min="14855" max="15104" width="9" style="146"/>
    <col min="15105" max="15105" width="3.5" style="146" customWidth="1"/>
    <col min="15106" max="15106" width="23.25" style="146" customWidth="1"/>
    <col min="15107" max="15110" width="12.83203125" style="146" customWidth="1"/>
    <col min="15111" max="15360" width="9" style="146"/>
    <col min="15361" max="15361" width="3.5" style="146" customWidth="1"/>
    <col min="15362" max="15362" width="23.25" style="146" customWidth="1"/>
    <col min="15363" max="15366" width="12.83203125" style="146" customWidth="1"/>
    <col min="15367" max="15616" width="9" style="146"/>
    <col min="15617" max="15617" width="3.5" style="146" customWidth="1"/>
    <col min="15618" max="15618" width="23.25" style="146" customWidth="1"/>
    <col min="15619" max="15622" width="12.83203125" style="146" customWidth="1"/>
    <col min="15623" max="15872" width="9" style="146"/>
    <col min="15873" max="15873" width="3.5" style="146" customWidth="1"/>
    <col min="15874" max="15874" width="23.25" style="146" customWidth="1"/>
    <col min="15875" max="15878" width="12.83203125" style="146" customWidth="1"/>
    <col min="15879" max="16128" width="9" style="146"/>
    <col min="16129" max="16129" width="3.5" style="146" customWidth="1"/>
    <col min="16130" max="16130" width="23.25" style="146" customWidth="1"/>
    <col min="16131" max="16134" width="12.83203125" style="146" customWidth="1"/>
    <col min="16135" max="16384" width="9" style="146"/>
  </cols>
  <sheetData>
    <row r="1" spans="1:6" ht="15" customHeight="1">
      <c r="A1" s="538" t="s">
        <v>2552</v>
      </c>
      <c r="B1" s="518"/>
      <c r="C1" s="518"/>
      <c r="D1" s="518"/>
      <c r="E1" s="518"/>
      <c r="F1" s="539" t="s">
        <v>193</v>
      </c>
    </row>
    <row r="2" spans="1:6" ht="15" customHeight="1">
      <c r="A2" s="540"/>
      <c r="B2" s="541" t="s">
        <v>194</v>
      </c>
      <c r="C2" s="542" t="s">
        <v>170</v>
      </c>
      <c r="D2" s="542" t="s">
        <v>180</v>
      </c>
      <c r="E2" s="542" t="s">
        <v>186</v>
      </c>
      <c r="F2" s="542" t="s">
        <v>195</v>
      </c>
    </row>
    <row r="3" spans="1:6" ht="15" customHeight="1">
      <c r="A3" s="543" t="s">
        <v>22</v>
      </c>
      <c r="B3" s="544" t="s">
        <v>23</v>
      </c>
      <c r="C3" s="545">
        <f>[2]部門別まとめ!C6</f>
        <v>0.2538128545052446</v>
      </c>
      <c r="D3" s="545">
        <f>[2]部門別まとめ!D6</f>
        <v>0.14172040708755873</v>
      </c>
      <c r="E3" s="546">
        <f>[2]部門別まとめ!E6</f>
        <v>0</v>
      </c>
      <c r="F3" s="546">
        <f>[2]部門別まとめ!F6</f>
        <v>0</v>
      </c>
    </row>
    <row r="4" spans="1:6" ht="15" customHeight="1">
      <c r="A4" s="547" t="s">
        <v>29</v>
      </c>
      <c r="B4" s="548" t="s">
        <v>2473</v>
      </c>
      <c r="C4" s="549">
        <f>[2]部門別まとめ!C7</f>
        <v>0</v>
      </c>
      <c r="D4" s="549">
        <f>[2]部門別まとめ!D7</f>
        <v>0</v>
      </c>
      <c r="E4" s="550">
        <f>[2]部門別まとめ!E7</f>
        <v>0</v>
      </c>
      <c r="F4" s="550">
        <f>[2]部門別まとめ!F7</f>
        <v>0</v>
      </c>
    </row>
    <row r="5" spans="1:6" ht="15" customHeight="1">
      <c r="A5" s="547" t="s">
        <v>34</v>
      </c>
      <c r="B5" s="548" t="s">
        <v>2474</v>
      </c>
      <c r="C5" s="549">
        <f>[2]部門別まとめ!C8</f>
        <v>0</v>
      </c>
      <c r="D5" s="549">
        <f>[2]部門別まとめ!D8</f>
        <v>0</v>
      </c>
      <c r="E5" s="550">
        <f>[2]部門別まとめ!E8</f>
        <v>0</v>
      </c>
      <c r="F5" s="550">
        <f>[2]部門別まとめ!F8</f>
        <v>0</v>
      </c>
    </row>
    <row r="6" spans="1:6" ht="15" customHeight="1">
      <c r="A6" s="547" t="s">
        <v>39</v>
      </c>
      <c r="B6" s="548" t="s">
        <v>40</v>
      </c>
      <c r="C6" s="549">
        <f>[2]部門別まとめ!C9</f>
        <v>1.778457224068708E-3</v>
      </c>
      <c r="D6" s="549">
        <f>[2]部門別まとめ!D9</f>
        <v>7.1361293003383897E-4</v>
      </c>
      <c r="E6" s="550">
        <f>[2]部門別まとめ!E9</f>
        <v>0</v>
      </c>
      <c r="F6" s="550">
        <f>[2]部門別まとめ!F9</f>
        <v>0</v>
      </c>
    </row>
    <row r="7" spans="1:6" ht="15" customHeight="1">
      <c r="A7" s="551" t="s">
        <v>45</v>
      </c>
      <c r="B7" s="544" t="s">
        <v>46</v>
      </c>
      <c r="C7" s="545">
        <f>[2]部門別まとめ!C10</f>
        <v>132.26460851644242</v>
      </c>
      <c r="D7" s="545">
        <f>[2]部門別まとめ!D10</f>
        <v>39.712444949971498</v>
      </c>
      <c r="E7" s="546">
        <f>[2]部門別まとめ!E10</f>
        <v>5</v>
      </c>
      <c r="F7" s="546">
        <f>[2]部門別まとめ!F10</f>
        <v>5</v>
      </c>
    </row>
    <row r="8" spans="1:6" ht="15" customHeight="1">
      <c r="A8" s="547" t="s">
        <v>50</v>
      </c>
      <c r="B8" s="548" t="s">
        <v>51</v>
      </c>
      <c r="C8" s="549">
        <f>[2]部門別まとめ!C11</f>
        <v>8.7628998238283913</v>
      </c>
      <c r="D8" s="549">
        <f>[2]部門別まとめ!D11</f>
        <v>3.3388054141592138</v>
      </c>
      <c r="E8" s="550">
        <f>[2]部門別まとめ!E11</f>
        <v>4</v>
      </c>
      <c r="F8" s="550">
        <f>[2]部門別まとめ!F11</f>
        <v>3</v>
      </c>
    </row>
    <row r="9" spans="1:6" ht="15" customHeight="1">
      <c r="A9" s="547" t="s">
        <v>56</v>
      </c>
      <c r="B9" s="548" t="s">
        <v>42</v>
      </c>
      <c r="C9" s="549">
        <f>[2]部門別まとめ!C12</f>
        <v>1.8542364015300645</v>
      </c>
      <c r="D9" s="549">
        <f>[2]部門別まとめ!D12</f>
        <v>0.55781029948504102</v>
      </c>
      <c r="E9" s="550">
        <f>[2]部門別まとめ!E12</f>
        <v>0</v>
      </c>
      <c r="F9" s="550">
        <f>[2]部門別まとめ!F12</f>
        <v>0</v>
      </c>
    </row>
    <row r="10" spans="1:6" ht="15" customHeight="1">
      <c r="A10" s="547" t="s">
        <v>59</v>
      </c>
      <c r="B10" s="548" t="s">
        <v>60</v>
      </c>
      <c r="C10" s="549">
        <f>[2]部門別まとめ!C13</f>
        <v>0.11558593435723627</v>
      </c>
      <c r="D10" s="549">
        <f>[2]部門別まとめ!D13</f>
        <v>3.7105920656214979E-2</v>
      </c>
      <c r="E10" s="550">
        <f>[2]部門別まとめ!E13</f>
        <v>0</v>
      </c>
      <c r="F10" s="550">
        <f>[2]部門別まとめ!F13</f>
        <v>0</v>
      </c>
    </row>
    <row r="11" spans="1:6" ht="15" customHeight="1">
      <c r="A11" s="547" t="s">
        <v>63</v>
      </c>
      <c r="B11" s="548" t="s">
        <v>64</v>
      </c>
      <c r="C11" s="549">
        <f>[2]部門別まとめ!C14</f>
        <v>3.921301876363862E-2</v>
      </c>
      <c r="D11" s="549">
        <f>[2]部門別まとめ!D14</f>
        <v>6.8691018947905236E-3</v>
      </c>
      <c r="E11" s="550">
        <f>[2]部門別まとめ!E14</f>
        <v>0</v>
      </c>
      <c r="F11" s="550">
        <f>[2]部門別まとめ!F14</f>
        <v>0</v>
      </c>
    </row>
    <row r="12" spans="1:6" ht="15" customHeight="1">
      <c r="A12" s="547" t="s">
        <v>68</v>
      </c>
      <c r="B12" s="548" t="s">
        <v>2475</v>
      </c>
      <c r="C12" s="549">
        <f>[2]部門別まとめ!C15</f>
        <v>0.47537038014418281</v>
      </c>
      <c r="D12" s="549">
        <f>[2]部門別まとめ!D15</f>
        <v>0.16242706585048861</v>
      </c>
      <c r="E12" s="550">
        <f>[2]部門別まとめ!E15</f>
        <v>0</v>
      </c>
      <c r="F12" s="550">
        <f>[2]部門別まとめ!F15</f>
        <v>0</v>
      </c>
    </row>
    <row r="13" spans="1:6" ht="15" customHeight="1">
      <c r="A13" s="547" t="s">
        <v>70</v>
      </c>
      <c r="B13" s="548" t="s">
        <v>71</v>
      </c>
      <c r="C13" s="549">
        <f>[2]部門別まとめ!C16</f>
        <v>0.17062582511243127</v>
      </c>
      <c r="D13" s="549">
        <f>[2]部門別まとめ!D16</f>
        <v>8.024984661184334E-2</v>
      </c>
      <c r="E13" s="550">
        <f>[2]部門別まとめ!E16</f>
        <v>0</v>
      </c>
      <c r="F13" s="550">
        <f>[2]部門別まとめ!F16</f>
        <v>0</v>
      </c>
    </row>
    <row r="14" spans="1:6" ht="15" customHeight="1">
      <c r="A14" s="547" t="s">
        <v>72</v>
      </c>
      <c r="B14" s="548" t="s">
        <v>73</v>
      </c>
      <c r="C14" s="549">
        <f>[2]部門別まとめ!C17</f>
        <v>6.4053103518917465E-2</v>
      </c>
      <c r="D14" s="549">
        <f>[2]部門別まとめ!D17</f>
        <v>1.0862582877932939E-2</v>
      </c>
      <c r="E14" s="550">
        <f>[2]部門別まとめ!E17</f>
        <v>0</v>
      </c>
      <c r="F14" s="550">
        <f>[2]部門別まとめ!F17</f>
        <v>0</v>
      </c>
    </row>
    <row r="15" spans="1:6" ht="15" customHeight="1">
      <c r="A15" s="547" t="s">
        <v>74</v>
      </c>
      <c r="B15" s="548" t="s">
        <v>75</v>
      </c>
      <c r="C15" s="549">
        <f>[2]部門別まとめ!C18</f>
        <v>0.16658802110456764</v>
      </c>
      <c r="D15" s="549">
        <f>[2]部門別まとめ!D18</f>
        <v>4.3155039006859519E-2</v>
      </c>
      <c r="E15" s="550">
        <f>[2]部門別まとめ!E18</f>
        <v>0</v>
      </c>
      <c r="F15" s="550">
        <f>[2]部門別まとめ!F18</f>
        <v>0</v>
      </c>
    </row>
    <row r="16" spans="1:6" ht="15" customHeight="1">
      <c r="A16" s="547" t="s">
        <v>78</v>
      </c>
      <c r="B16" s="548" t="s">
        <v>79</v>
      </c>
      <c r="C16" s="549">
        <f>[2]部門別まとめ!C19</f>
        <v>0.82300296603271561</v>
      </c>
      <c r="D16" s="549">
        <f>[2]部門別まとめ!D19</f>
        <v>0.34183441139776971</v>
      </c>
      <c r="E16" s="550">
        <f>[2]部門別まとめ!E19</f>
        <v>0</v>
      </c>
      <c r="F16" s="550">
        <f>[2]部門別まとめ!F19</f>
        <v>0</v>
      </c>
    </row>
    <row r="17" spans="1:6" ht="15" customHeight="1">
      <c r="A17" s="547" t="s">
        <v>84</v>
      </c>
      <c r="B17" s="548" t="s">
        <v>85</v>
      </c>
      <c r="C17" s="549">
        <f>[2]部門別まとめ!C20</f>
        <v>5.6360925395721156E-2</v>
      </c>
      <c r="D17" s="549">
        <f>[2]部門別まとめ!D20</f>
        <v>2.36386369014123E-2</v>
      </c>
      <c r="E17" s="550">
        <f>[2]部門別まとめ!E20</f>
        <v>0</v>
      </c>
      <c r="F17" s="550">
        <f>[2]部門別まとめ!F20</f>
        <v>0</v>
      </c>
    </row>
    <row r="18" spans="1:6" ht="15" customHeight="1">
      <c r="A18" s="547" t="s">
        <v>86</v>
      </c>
      <c r="B18" s="548" t="s">
        <v>87</v>
      </c>
      <c r="C18" s="549">
        <f>[2]部門別まとめ!C21</f>
        <v>0</v>
      </c>
      <c r="D18" s="549">
        <f>[2]部門別まとめ!D21</f>
        <v>0</v>
      </c>
      <c r="E18" s="550">
        <f>[2]部門別まとめ!E21</f>
        <v>0</v>
      </c>
      <c r="F18" s="550">
        <f>[2]部門別まとめ!F21</f>
        <v>0</v>
      </c>
    </row>
    <row r="19" spans="1:6" ht="15" customHeight="1">
      <c r="A19" s="547" t="s">
        <v>88</v>
      </c>
      <c r="B19" s="548" t="s">
        <v>89</v>
      </c>
      <c r="C19" s="549">
        <f>[2]部門別まとめ!C22</f>
        <v>0.10156595388894969</v>
      </c>
      <c r="D19" s="549">
        <f>[2]部門別まとめ!D22</f>
        <v>3.6990069626222415E-2</v>
      </c>
      <c r="E19" s="550">
        <f>[2]部門別まとめ!E22</f>
        <v>0</v>
      </c>
      <c r="F19" s="550">
        <f>[2]部門別まとめ!F22</f>
        <v>0</v>
      </c>
    </row>
    <row r="20" spans="1:6" ht="15" customHeight="1">
      <c r="A20" s="547" t="s">
        <v>90</v>
      </c>
      <c r="B20" s="548" t="s">
        <v>2476</v>
      </c>
      <c r="C20" s="549">
        <f>[2]部門別まとめ!C23</f>
        <v>3.9122404242256381E-2</v>
      </c>
      <c r="D20" s="549">
        <f>[2]部門別まとめ!D23</f>
        <v>1.3531634746094305E-2</v>
      </c>
      <c r="E20" s="550">
        <f>[2]部門別まとめ!E23</f>
        <v>0</v>
      </c>
      <c r="F20" s="550">
        <f>[2]部門別まとめ!F23</f>
        <v>0</v>
      </c>
    </row>
    <row r="21" spans="1:6" ht="15" customHeight="1">
      <c r="A21" s="547" t="s">
        <v>92</v>
      </c>
      <c r="B21" s="548" t="s">
        <v>93</v>
      </c>
      <c r="C21" s="549">
        <f>[2]部門別まとめ!C24</f>
        <v>0.58763316871888427</v>
      </c>
      <c r="D21" s="549">
        <f>[2]部門別まとめ!D24</f>
        <v>0.20357290567152828</v>
      </c>
      <c r="E21" s="550">
        <f>[2]部門別まとめ!E24</f>
        <v>0</v>
      </c>
      <c r="F21" s="550">
        <f>[2]部門別まとめ!F24</f>
        <v>0</v>
      </c>
    </row>
    <row r="22" spans="1:6" ht="15" customHeight="1">
      <c r="A22" s="547" t="s">
        <v>94</v>
      </c>
      <c r="B22" s="548" t="s">
        <v>95</v>
      </c>
      <c r="C22" s="549">
        <f>[2]部門別まとめ!C25</f>
        <v>15.150748788281966</v>
      </c>
      <c r="D22" s="549">
        <f>[2]部門別まとめ!D25</f>
        <v>5.2761905996756671</v>
      </c>
      <c r="E22" s="550">
        <f>[2]部門別まとめ!E25</f>
        <v>0</v>
      </c>
      <c r="F22" s="550">
        <f>[2]部門別まとめ!F25</f>
        <v>0</v>
      </c>
    </row>
    <row r="23" spans="1:6" ht="15" customHeight="1">
      <c r="A23" s="547" t="s">
        <v>98</v>
      </c>
      <c r="B23" s="548" t="s">
        <v>99</v>
      </c>
      <c r="C23" s="549">
        <f>[2]部門別まとめ!C26</f>
        <v>0.27903607792988544</v>
      </c>
      <c r="D23" s="549">
        <f>[2]部門別まとめ!D26</f>
        <v>9.4529557331787611E-2</v>
      </c>
      <c r="E23" s="550">
        <f>[2]部門別まとめ!E26</f>
        <v>0</v>
      </c>
      <c r="F23" s="550">
        <f>[2]部門別まとめ!F26</f>
        <v>0</v>
      </c>
    </row>
    <row r="24" spans="1:6" ht="15" customHeight="1">
      <c r="A24" s="552" t="s">
        <v>100</v>
      </c>
      <c r="B24" s="553" t="s">
        <v>101</v>
      </c>
      <c r="C24" s="554">
        <f>[2]部門別まとめ!C27</f>
        <v>16.485802425858708</v>
      </c>
      <c r="D24" s="554">
        <f>[2]部門別まとめ!D27</f>
        <v>7.2476055448174987</v>
      </c>
      <c r="E24" s="555">
        <f>[2]部門別まとめ!E27</f>
        <v>1</v>
      </c>
      <c r="F24" s="555">
        <f>[2]部門別まとめ!F27</f>
        <v>1</v>
      </c>
    </row>
    <row r="25" spans="1:6" ht="15" customHeight="1">
      <c r="A25" s="547" t="s">
        <v>102</v>
      </c>
      <c r="B25" s="548" t="s">
        <v>103</v>
      </c>
      <c r="C25" s="549">
        <f>[2]部門別まとめ!C28</f>
        <v>1.2484719913158773</v>
      </c>
      <c r="D25" s="549">
        <f>[2]部門別まとめ!D28</f>
        <v>0.55257377337457547</v>
      </c>
      <c r="E25" s="550">
        <f>[2]部門別まとめ!E28</f>
        <v>0</v>
      </c>
      <c r="F25" s="550">
        <f>[2]部門別まとめ!F28</f>
        <v>0</v>
      </c>
    </row>
    <row r="26" spans="1:6" ht="15" customHeight="1">
      <c r="A26" s="547" t="s">
        <v>105</v>
      </c>
      <c r="B26" s="548" t="s">
        <v>37</v>
      </c>
      <c r="C26" s="549">
        <f>[2]部門別まとめ!C29</f>
        <v>6.6195720819070036</v>
      </c>
      <c r="D26" s="549">
        <f>[2]部門別まとめ!D29</f>
        <v>2.0610960517052668</v>
      </c>
      <c r="E26" s="550">
        <f>[2]部門別まとめ!E29</f>
        <v>0</v>
      </c>
      <c r="F26" s="550">
        <f>[2]部門別まとめ!F29</f>
        <v>0</v>
      </c>
    </row>
    <row r="27" spans="1:6" ht="15" customHeight="1">
      <c r="A27" s="547" t="s">
        <v>107</v>
      </c>
      <c r="B27" s="548" t="s">
        <v>108</v>
      </c>
      <c r="C27" s="549">
        <f>[2]部門別まとめ!C30</f>
        <v>2.1099572507680255</v>
      </c>
      <c r="D27" s="549">
        <f>[2]部門別まとめ!D30</f>
        <v>0.99241315055610746</v>
      </c>
      <c r="E27" s="550">
        <f>[2]部門別まとめ!E30</f>
        <v>0</v>
      </c>
      <c r="F27" s="550">
        <f>[2]部門別まとめ!F30</f>
        <v>0</v>
      </c>
    </row>
    <row r="28" spans="1:6" ht="15" customHeight="1">
      <c r="A28" s="547" t="s">
        <v>110</v>
      </c>
      <c r="B28" s="548" t="s">
        <v>2477</v>
      </c>
      <c r="C28" s="549">
        <f>[2]部門別まとめ!C31</f>
        <v>1.6508465779791011</v>
      </c>
      <c r="D28" s="549">
        <f>[2]部門別まとめ!D31</f>
        <v>1.0152350915847577</v>
      </c>
      <c r="E28" s="550">
        <f>[2]部門別まとめ!E31</f>
        <v>0</v>
      </c>
      <c r="F28" s="550">
        <f>[2]部門別まとめ!F31</f>
        <v>0</v>
      </c>
    </row>
    <row r="29" spans="1:6" ht="15" customHeight="1">
      <c r="A29" s="547" t="s">
        <v>114</v>
      </c>
      <c r="B29" s="548" t="s">
        <v>2478</v>
      </c>
      <c r="C29" s="549">
        <f>[2]部門別まとめ!C32</f>
        <v>113.40623482032669</v>
      </c>
      <c r="D29" s="549">
        <f>[2]部門別まとめ!D32</f>
        <v>75.281110215948672</v>
      </c>
      <c r="E29" s="550">
        <f>[2]部門別まとめ!E32</f>
        <v>16</v>
      </c>
      <c r="F29" s="550">
        <f>[2]部門別まとめ!F32</f>
        <v>13</v>
      </c>
    </row>
    <row r="30" spans="1:6" ht="15" customHeight="1">
      <c r="A30" s="547" t="s">
        <v>120</v>
      </c>
      <c r="B30" s="548" t="s">
        <v>121</v>
      </c>
      <c r="C30" s="549">
        <f>[2]部門別まとめ!C33</f>
        <v>9.5879692954855305</v>
      </c>
      <c r="D30" s="549">
        <f>[2]部門別まとめ!D33</f>
        <v>6.1996887251532682</v>
      </c>
      <c r="E30" s="550">
        <f>[2]部門別まとめ!E33</f>
        <v>0</v>
      </c>
      <c r="F30" s="550">
        <f>[2]部門別まとめ!F33</f>
        <v>0</v>
      </c>
    </row>
    <row r="31" spans="1:6" ht="15" customHeight="1">
      <c r="A31" s="547" t="s">
        <v>122</v>
      </c>
      <c r="B31" s="548" t="s">
        <v>123</v>
      </c>
      <c r="C31" s="549">
        <f>[2]部門別まとめ!C34</f>
        <v>23.820721496461356</v>
      </c>
      <c r="D31" s="549">
        <f>[2]部門別まとめ!D34</f>
        <v>19.585049347806969</v>
      </c>
      <c r="E31" s="550">
        <f>[2]部門別まとめ!E34</f>
        <v>0</v>
      </c>
      <c r="F31" s="550">
        <f>[2]部門別まとめ!F34</f>
        <v>0</v>
      </c>
    </row>
    <row r="32" spans="1:6" ht="15" customHeight="1">
      <c r="A32" s="547" t="s">
        <v>127</v>
      </c>
      <c r="B32" s="548" t="s">
        <v>2479</v>
      </c>
      <c r="C32" s="549">
        <f>[2]部門別まとめ!C35</f>
        <v>19.577253177775557</v>
      </c>
      <c r="D32" s="549">
        <f>[2]部門別まとめ!D35</f>
        <v>13.654304012262791</v>
      </c>
      <c r="E32" s="550">
        <f>[2]部門別まとめ!E35</f>
        <v>1</v>
      </c>
      <c r="F32" s="550">
        <f>[2]部門別まとめ!F35</f>
        <v>1</v>
      </c>
    </row>
    <row r="33" spans="1:6" ht="15" customHeight="1">
      <c r="A33" s="547" t="s">
        <v>129</v>
      </c>
      <c r="B33" s="548" t="s">
        <v>130</v>
      </c>
      <c r="C33" s="549">
        <f>[2]部門別まとめ!C36</f>
        <v>4.4019927516131654</v>
      </c>
      <c r="D33" s="549">
        <f>[2]部門別まとめ!D36</f>
        <v>2.3388690935250742</v>
      </c>
      <c r="E33" s="550">
        <f>[2]部門別まとめ!E36</f>
        <v>0</v>
      </c>
      <c r="F33" s="550">
        <f>[2]部門別まとめ!F36</f>
        <v>0</v>
      </c>
    </row>
    <row r="34" spans="1:6" ht="15" customHeight="1">
      <c r="A34" s="547" t="s">
        <v>132</v>
      </c>
      <c r="B34" s="548" t="s">
        <v>133</v>
      </c>
      <c r="C34" s="549">
        <f>[2]部門別まとめ!C37</f>
        <v>0.31977674080366436</v>
      </c>
      <c r="D34" s="549">
        <f>[2]部門別まとめ!D37</f>
        <v>0.22464230535401566</v>
      </c>
      <c r="E34" s="550">
        <f>[2]部門別まとめ!E37</f>
        <v>0</v>
      </c>
      <c r="F34" s="550">
        <f>[2]部門別まとめ!F37</f>
        <v>0</v>
      </c>
    </row>
    <row r="35" spans="1:6" ht="15" customHeight="1">
      <c r="A35" s="547" t="s">
        <v>134</v>
      </c>
      <c r="B35" s="548" t="s">
        <v>135</v>
      </c>
      <c r="C35" s="549">
        <f>[2]部門別まとめ!C38</f>
        <v>2.8250154972172865</v>
      </c>
      <c r="D35" s="549">
        <f>[2]部門別まとめ!D38</f>
        <v>1.8620602294199795</v>
      </c>
      <c r="E35" s="550">
        <f>[2]部門別まとめ!E38</f>
        <v>0</v>
      </c>
      <c r="F35" s="550">
        <f>[2]部門別まとめ!F38</f>
        <v>0</v>
      </c>
    </row>
    <row r="36" spans="1:6" ht="15" customHeight="1">
      <c r="A36" s="547" t="s">
        <v>136</v>
      </c>
      <c r="B36" s="548" t="s">
        <v>2480</v>
      </c>
      <c r="C36" s="549">
        <f>[2]部門別まとめ!C39</f>
        <v>5.5576321764188856</v>
      </c>
      <c r="D36" s="549">
        <f>[2]部門別まとめ!D39</f>
        <v>3.3496635194034012</v>
      </c>
      <c r="E36" s="550">
        <f>[2]部門別まとめ!E39</f>
        <v>0</v>
      </c>
      <c r="F36" s="550">
        <f>[2]部門別まとめ!F39</f>
        <v>0</v>
      </c>
    </row>
    <row r="37" spans="1:6" ht="15" customHeight="1">
      <c r="A37" s="547" t="s">
        <v>138</v>
      </c>
      <c r="B37" s="548" t="s">
        <v>2481</v>
      </c>
      <c r="C37" s="549">
        <f>[2]部門別まとめ!C40</f>
        <v>12.04907446285768</v>
      </c>
      <c r="D37" s="549">
        <f>[2]部門別まとめ!D40</f>
        <v>6.9347546075980384</v>
      </c>
      <c r="E37" s="550">
        <f>[2]部門別まとめ!E40</f>
        <v>2</v>
      </c>
      <c r="F37" s="550">
        <f>[2]部門別まとめ!F40</f>
        <v>1</v>
      </c>
    </row>
    <row r="38" spans="1:6" ht="15" customHeight="1">
      <c r="A38" s="547" t="s">
        <v>140</v>
      </c>
      <c r="B38" s="548" t="s">
        <v>141</v>
      </c>
      <c r="C38" s="549">
        <f>[2]部門別まとめ!C41</f>
        <v>24.85968084915444</v>
      </c>
      <c r="D38" s="549">
        <f>[2]部門別まとめ!D41</f>
        <v>14.321994850446778</v>
      </c>
      <c r="E38" s="550">
        <f>[2]部門別まとめ!E41</f>
        <v>1</v>
      </c>
      <c r="F38" s="550">
        <f>[2]部門別まとめ!F41</f>
        <v>1</v>
      </c>
    </row>
    <row r="39" spans="1:6" ht="15" customHeight="1">
      <c r="A39" s="547" t="s">
        <v>142</v>
      </c>
      <c r="B39" s="548" t="s">
        <v>240</v>
      </c>
      <c r="C39" s="549">
        <f>[2]部門別まとめ!C42</f>
        <v>41.146183203870521</v>
      </c>
      <c r="D39" s="549">
        <f>[2]部門別まとめ!D42</f>
        <v>16.298173782856175</v>
      </c>
      <c r="E39" s="550">
        <f>[2]部門別まとめ!E42</f>
        <v>4</v>
      </c>
      <c r="F39" s="550">
        <f>[2]部門別まとめ!F42</f>
        <v>3</v>
      </c>
    </row>
    <row r="40" spans="1:6" ht="15" customHeight="1">
      <c r="A40" s="547" t="s">
        <v>144</v>
      </c>
      <c r="B40" s="548" t="s">
        <v>241</v>
      </c>
      <c r="C40" s="549">
        <f>[2]部門別まとめ!C43</f>
        <v>21.078007515126767</v>
      </c>
      <c r="D40" s="549">
        <f>[2]部門別まとめ!D43</f>
        <v>14.352439614055179</v>
      </c>
      <c r="E40" s="550">
        <f>[2]部門別まとめ!E43</f>
        <v>4</v>
      </c>
      <c r="F40" s="550">
        <f>[2]部門別まとめ!F43</f>
        <v>3</v>
      </c>
    </row>
    <row r="41" spans="1:6" ht="15" customHeight="1">
      <c r="A41" s="547" t="s">
        <v>146</v>
      </c>
      <c r="B41" s="548" t="s">
        <v>242</v>
      </c>
      <c r="C41" s="549">
        <f>[2]部門別まとめ!C44</f>
        <v>0.41914498472302619</v>
      </c>
      <c r="D41" s="549">
        <f>[2]部門別まとめ!D44</f>
        <v>0</v>
      </c>
      <c r="E41" s="550">
        <f>[2]部門別まとめ!E44</f>
        <v>0</v>
      </c>
      <c r="F41" s="550">
        <f>[2]部門別まとめ!F44</f>
        <v>0</v>
      </c>
    </row>
    <row r="42" spans="1:6" ht="15" customHeight="1">
      <c r="A42" s="547" t="s">
        <v>148</v>
      </c>
      <c r="B42" s="548" t="s">
        <v>243</v>
      </c>
      <c r="C42" s="549">
        <f>[2]部門別まとめ!C45</f>
        <v>0.13349593912902588</v>
      </c>
      <c r="D42" s="549">
        <f>[2]部門別まとめ!D45</f>
        <v>5.7074619872409665E-2</v>
      </c>
      <c r="E42" s="550">
        <f>[2]部門別まとめ!E45</f>
        <v>0</v>
      </c>
      <c r="F42" s="550">
        <f>[2]部門別まとめ!F45</f>
        <v>0</v>
      </c>
    </row>
    <row r="43" spans="1:6" ht="15" customHeight="1">
      <c r="A43" s="556"/>
      <c r="B43" s="541" t="s">
        <v>210</v>
      </c>
      <c r="C43" s="557">
        <f>[2]部門別まとめ!C46</f>
        <v>468.50307585981392</v>
      </c>
      <c r="D43" s="557">
        <f>[2]部門別まとめ!D46</f>
        <v>236.41120059162293</v>
      </c>
      <c r="E43" s="558">
        <f>[2]部門別まとめ!E46</f>
        <v>38</v>
      </c>
      <c r="F43" s="558">
        <f>[2]部門別まとめ!F46</f>
        <v>31</v>
      </c>
    </row>
    <row r="44" spans="1:6">
      <c r="A44" s="518" t="s">
        <v>2545</v>
      </c>
      <c r="B44" s="518"/>
      <c r="C44" s="518"/>
      <c r="D44" s="518"/>
      <c r="E44" s="518"/>
      <c r="F44" s="518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28</vt:i4>
      </vt:variant>
    </vt:vector>
  </HeadingPairs>
  <TitlesOfParts>
    <vt:vector size="28" baseType="lpstr">
      <vt:lpstr>経済効果まとめ</vt:lpstr>
      <vt:lpstr>経済効果まとめ1_2</vt:lpstr>
      <vt:lpstr>経済効果まとめ2</vt:lpstr>
      <vt:lpstr>経済効果概要図</vt:lpstr>
      <vt:lpstr>ﾌﾛｰ図</vt:lpstr>
      <vt:lpstr>兵庫県39</vt:lpstr>
      <vt:lpstr>兵庫県39_1</vt:lpstr>
      <vt:lpstr>兵庫県39_2</vt:lpstr>
      <vt:lpstr>尼崎市40</vt:lpstr>
      <vt:lpstr>尼崎市40_1</vt:lpstr>
      <vt:lpstr>尼崎市40_2</vt:lpstr>
      <vt:lpstr>表1_6</vt:lpstr>
      <vt:lpstr>表2</vt:lpstr>
      <vt:lpstr>表3_4_5</vt:lpstr>
      <vt:lpstr>最終需要2</vt:lpstr>
      <vt:lpstr>最終需要2_2</vt:lpstr>
      <vt:lpstr>最終需要3</vt:lpstr>
      <vt:lpstr>商業運輸マージン</vt:lpstr>
      <vt:lpstr>家計消費まとめ</vt:lpstr>
      <vt:lpstr>家計19_1</vt:lpstr>
      <vt:lpstr>家計19_2</vt:lpstr>
      <vt:lpstr>消費支出組替</vt:lpstr>
      <vt:lpstr>家計調査20</vt:lpstr>
      <vt:lpstr>最終需要観光</vt:lpstr>
      <vt:lpstr>各種係数</vt:lpstr>
      <vt:lpstr>各種係数2</vt:lpstr>
      <vt:lpstr>将来人口消費</vt:lpstr>
      <vt:lpstr>部門分類15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兵庫県立大学地域経済指標研究会</dc:creator>
  <cp:lastModifiedBy>Administrator</cp:lastModifiedBy>
  <cp:lastPrinted>2021-08-18T01:15:27Z</cp:lastPrinted>
  <dcterms:created xsi:type="dcterms:W3CDTF">2021-06-29T23:46:26Z</dcterms:created>
  <dcterms:modified xsi:type="dcterms:W3CDTF">2021-08-27T04:34:08Z</dcterms:modified>
</cp:coreProperties>
</file>